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oney.rodrigues.PLANEJARJF\Desktop\"/>
    </mc:Choice>
  </mc:AlternateContent>
  <xr:revisionPtr revIDLastSave="0" documentId="13_ncr:1_{097815F4-6764-48B3-B341-92B8C7B49F58}" xr6:coauthVersionLast="47" xr6:coauthVersionMax="47" xr10:uidLastSave="{00000000-0000-0000-0000-000000000000}"/>
  <bookViews>
    <workbookView xWindow="-108" yWindow="-108" windowWidth="23256" windowHeight="12576" xr2:uid="{C3DD9384-5F1A-49C5-B937-3E724B4BF1F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2" i="1" l="1"/>
  <c r="N121" i="1"/>
  <c r="N120" i="1"/>
  <c r="N132" i="1"/>
  <c r="M132" i="1"/>
  <c r="L132" i="1"/>
  <c r="K132" i="1"/>
  <c r="J132" i="1"/>
  <c r="I132" i="1"/>
  <c r="H132" i="1"/>
  <c r="G132" i="1"/>
  <c r="L118" i="1"/>
  <c r="L119" i="1"/>
  <c r="L120" i="1"/>
  <c r="L121" i="1"/>
  <c r="L117" i="1"/>
  <c r="M120" i="1"/>
  <c r="M139" i="1"/>
  <c r="I137" i="1"/>
  <c r="I136" i="1"/>
  <c r="J115" i="1"/>
  <c r="J117" i="1"/>
  <c r="J118" i="1"/>
  <c r="J119" i="1"/>
  <c r="J120" i="1"/>
  <c r="J121" i="1"/>
  <c r="J122" i="1"/>
  <c r="J123" i="1"/>
  <c r="J124" i="1"/>
  <c r="J114" i="1"/>
  <c r="M121" i="1"/>
  <c r="K121" i="1"/>
  <c r="I121" i="1"/>
  <c r="H121" i="1"/>
  <c r="G121" i="1"/>
  <c r="G120" i="1" s="1"/>
  <c r="L111" i="1"/>
  <c r="L114" i="1"/>
  <c r="L115" i="1"/>
  <c r="L113" i="1"/>
  <c r="L112" i="1"/>
  <c r="K118" i="1"/>
  <c r="K117" i="1"/>
  <c r="I118" i="1"/>
  <c r="I117" i="1" s="1"/>
  <c r="H118" i="1"/>
  <c r="G118" i="1"/>
  <c r="G117" i="1" s="1"/>
  <c r="M112" i="1"/>
  <c r="K112" i="1"/>
  <c r="K111" i="1" s="1"/>
  <c r="J111" i="1"/>
  <c r="J113" i="1"/>
  <c r="J112" i="1"/>
  <c r="I112" i="1"/>
  <c r="I111" i="1" s="1"/>
  <c r="H112" i="1"/>
  <c r="G112" i="1"/>
  <c r="H113" i="1"/>
  <c r="G113" i="1"/>
  <c r="L35" i="1"/>
  <c r="H34" i="1"/>
  <c r="H31" i="1"/>
  <c r="J32" i="1"/>
  <c r="J35" i="1"/>
  <c r="I34" i="1"/>
  <c r="I33" i="1" s="1"/>
  <c r="H35" i="1"/>
  <c r="N35" i="1" s="1"/>
  <c r="G34" i="1"/>
  <c r="G31" i="1"/>
  <c r="H122" i="1"/>
  <c r="H120" i="1" s="1"/>
  <c r="H43" i="1"/>
  <c r="H40" i="1"/>
  <c r="L40" i="1" s="1"/>
  <c r="H37" i="1"/>
  <c r="N37" i="1" s="1"/>
  <c r="I114" i="1"/>
  <c r="K100" i="1"/>
  <c r="K106" i="1" s="1"/>
  <c r="I100" i="1"/>
  <c r="I106" i="1" s="1"/>
  <c r="G19" i="1"/>
  <c r="I14" i="1"/>
  <c r="H129" i="1"/>
  <c r="H126" i="1"/>
  <c r="H123" i="1"/>
  <c r="H117" i="1"/>
  <c r="H114" i="1"/>
  <c r="G129" i="1"/>
  <c r="G126" i="1"/>
  <c r="G123" i="1"/>
  <c r="G114" i="1"/>
  <c r="K120" i="1"/>
  <c r="G100" i="1"/>
  <c r="G106" i="1" s="1"/>
  <c r="I45" i="1"/>
  <c r="N118" i="1"/>
  <c r="N102" i="1"/>
  <c r="I130" i="1"/>
  <c r="O130" i="1"/>
  <c r="I127" i="1"/>
  <c r="O127" i="1"/>
  <c r="O124" i="1"/>
  <c r="O121" i="1"/>
  <c r="O118" i="1"/>
  <c r="O115" i="1"/>
  <c r="O112" i="1"/>
  <c r="O132" i="1"/>
  <c r="M33" i="1"/>
  <c r="N115" i="1" s="1"/>
  <c r="K48" i="1"/>
  <c r="K142" i="1" s="1"/>
  <c r="I48" i="1"/>
  <c r="I142" i="1" s="1"/>
  <c r="G48" i="1"/>
  <c r="G39" i="1"/>
  <c r="O32" i="1"/>
  <c r="O35" i="1"/>
  <c r="O37" i="1"/>
  <c r="O38" i="1"/>
  <c r="O40" i="1"/>
  <c r="O41" i="1"/>
  <c r="O43" i="1"/>
  <c r="O44" i="1"/>
  <c r="O46" i="1"/>
  <c r="O47" i="1"/>
  <c r="O50" i="1"/>
  <c r="N24" i="1"/>
  <c r="N23" i="1"/>
  <c r="N16" i="1"/>
  <c r="M72" i="1"/>
  <c r="L72" i="1"/>
  <c r="K72" i="1"/>
  <c r="I72" i="1"/>
  <c r="N46" i="1"/>
  <c r="L46" i="1"/>
  <c r="M45" i="1"/>
  <c r="M141" i="1" s="1"/>
  <c r="M42" i="1"/>
  <c r="M140" i="1" s="1"/>
  <c r="M39" i="1"/>
  <c r="M36" i="1"/>
  <c r="M138" i="1" s="1"/>
  <c r="K45" i="1"/>
  <c r="K141" i="1" s="1"/>
  <c r="K42" i="1"/>
  <c r="K140" i="1" s="1"/>
  <c r="K39" i="1"/>
  <c r="K36" i="1"/>
  <c r="K33" i="1"/>
  <c r="J46" i="1"/>
  <c r="H45" i="1"/>
  <c r="I42" i="1"/>
  <c r="I39" i="1"/>
  <c r="H36" i="1"/>
  <c r="I36" i="1"/>
  <c r="G45" i="1"/>
  <c r="G42" i="1"/>
  <c r="G36" i="1"/>
  <c r="G30" i="1"/>
  <c r="N15" i="1"/>
  <c r="N17" i="1"/>
  <c r="N18" i="1"/>
  <c r="N20" i="1"/>
  <c r="N21" i="1"/>
  <c r="N22" i="1"/>
  <c r="K19" i="1"/>
  <c r="K14" i="1"/>
  <c r="I19" i="1"/>
  <c r="G14" i="1"/>
  <c r="I120" i="1" l="1"/>
  <c r="J37" i="1"/>
  <c r="G33" i="1"/>
  <c r="G51" i="1" s="1"/>
  <c r="H111" i="1"/>
  <c r="J40" i="1"/>
  <c r="H39" i="1"/>
  <c r="N39" i="1" s="1"/>
  <c r="N40" i="1"/>
  <c r="L37" i="1"/>
  <c r="G111" i="1"/>
  <c r="I138" i="1"/>
  <c r="J138" i="1" s="1"/>
  <c r="N117" i="1"/>
  <c r="M114" i="1"/>
  <c r="N114" i="1" s="1"/>
  <c r="K114" i="1"/>
  <c r="N139" i="1"/>
  <c r="K139" i="1"/>
  <c r="L139" i="1" s="1"/>
  <c r="K138" i="1"/>
  <c r="L138" i="1" s="1"/>
  <c r="N101" i="1"/>
  <c r="N106" i="1"/>
  <c r="J31" i="1"/>
  <c r="N100" i="1"/>
  <c r="O49" i="1"/>
  <c r="O30" i="1"/>
  <c r="O136" i="1" s="1"/>
  <c r="M48" i="1"/>
  <c r="M142" i="1" s="1"/>
  <c r="O48" i="1"/>
  <c r="O142" i="1" s="1"/>
  <c r="H48" i="1"/>
  <c r="O45" i="1"/>
  <c r="O141" i="1" s="1"/>
  <c r="I141" i="1"/>
  <c r="J45" i="1"/>
  <c r="L45" i="1"/>
  <c r="N45" i="1"/>
  <c r="H42" i="1"/>
  <c r="O42" i="1"/>
  <c r="O140" i="1" s="1"/>
  <c r="I140" i="1"/>
  <c r="O39" i="1"/>
  <c r="O139" i="1" s="1"/>
  <c r="O36" i="1"/>
  <c r="O138" i="1" s="1"/>
  <c r="J36" i="1"/>
  <c r="N138" i="1"/>
  <c r="L36" i="1"/>
  <c r="N36" i="1"/>
  <c r="O137" i="1"/>
  <c r="H33" i="1"/>
  <c r="L33" i="1" s="1"/>
  <c r="J34" i="1"/>
  <c r="N34" i="1"/>
  <c r="L34" i="1"/>
  <c r="M30" i="1"/>
  <c r="M111" i="1" s="1"/>
  <c r="N31" i="1"/>
  <c r="K30" i="1"/>
  <c r="K136" i="1" s="1"/>
  <c r="L31" i="1"/>
  <c r="I30" i="1"/>
  <c r="H30" i="1"/>
  <c r="K26" i="1"/>
  <c r="J61" i="1" s="1"/>
  <c r="N19" i="1"/>
  <c r="I26" i="1"/>
  <c r="N14" i="1"/>
  <c r="I139" i="1" l="1"/>
  <c r="J139" i="1" s="1"/>
  <c r="L39" i="1"/>
  <c r="N111" i="1"/>
  <c r="K137" i="1"/>
  <c r="K143" i="1" s="1"/>
  <c r="J39" i="1"/>
  <c r="M137" i="1"/>
  <c r="N33" i="1"/>
  <c r="J33" i="1"/>
  <c r="H51" i="1"/>
  <c r="N26" i="1"/>
  <c r="J60" i="1"/>
  <c r="I143" i="1"/>
  <c r="O143" i="1"/>
  <c r="O51" i="1"/>
  <c r="M136" i="1"/>
  <c r="M51" i="1"/>
  <c r="K51" i="1"/>
  <c r="I51" i="1"/>
  <c r="J55" i="1" s="1"/>
  <c r="N30" i="1"/>
  <c r="J30" i="1"/>
  <c r="L30" i="1"/>
  <c r="L137" i="1" l="1"/>
  <c r="M143" i="1"/>
  <c r="L62" i="1"/>
  <c r="N62" i="1"/>
  <c r="J137" i="1"/>
  <c r="J62" i="1"/>
  <c r="J63" i="1" s="1"/>
  <c r="N69" i="1" s="1"/>
  <c r="N72" i="1" s="1"/>
  <c r="J59" i="1"/>
  <c r="J64" i="1" s="1"/>
  <c r="N137" i="1"/>
  <c r="L51" i="1"/>
  <c r="L55" i="1"/>
  <c r="L59" i="1" s="1"/>
  <c r="L64" i="1" s="1"/>
  <c r="N55" i="1"/>
  <c r="N59" i="1" s="1"/>
  <c r="N51" i="1"/>
  <c r="J51" i="1"/>
  <c r="L136" i="1"/>
  <c r="J136" i="1"/>
  <c r="N136" i="1"/>
  <c r="H143" i="1"/>
  <c r="N143" i="1" l="1"/>
  <c r="L143" i="1"/>
  <c r="J143" i="1"/>
  <c r="G143" i="1"/>
  <c r="G26" i="1"/>
</calcChain>
</file>

<file path=xl/sharedStrings.xml><?xml version="1.0" encoding="utf-8"?>
<sst xmlns="http://schemas.openxmlformats.org/spreadsheetml/2006/main" count="196" uniqueCount="144">
  <si>
    <t>Tabela 12.2 - Demonstrativo das Despesas com Saúde - Municípios</t>
  </si>
  <si>
    <t>RELATÓRIO RESUMIDO DA EXECUÇÃO ORÇAMENTÁRIA</t>
  </si>
  <si>
    <t xml:space="preserve">DEMONSTRATIVO DAS RECEITAS E DESPESAS COM AÇÕES E SERVIÇOS PÚBLICOS DE SAÚDE </t>
  </si>
  <si>
    <t>ORÇAMENTOS FISCAL E DA SEGURIDADE SOCIAL</t>
  </si>
  <si>
    <t>RREO – ANEXO XII  (LC n° 141/2012 art.35)</t>
  </si>
  <si>
    <t>RECEITAS RESULTANTES DE IMPOSTOS E TRANSFERÊNCIAS CONSTITUCIONAIS E LEGAIS</t>
  </si>
  <si>
    <t>PREVISÃO  INICIAL</t>
  </si>
  <si>
    <t>PREVISÃO ATUALIZADA                   (a)</t>
  </si>
  <si>
    <t>RECEITAS REALIZADAS</t>
  </si>
  <si>
    <t>Até o Bimestre (b)</t>
  </si>
  <si>
    <t xml:space="preserve"> % (b/a) x 100 </t>
  </si>
  <si>
    <t>RECEITA DE IMPOSTOS  (I)</t>
  </si>
  <si>
    <t xml:space="preserve">    Receita Resultante do Imposto Predial e Territorial Urbano - IPTU</t>
  </si>
  <si>
    <t xml:space="preserve">    Receita Resultante do Imposto sobre Transmissão Inter Vivos - ITBI</t>
  </si>
  <si>
    <t xml:space="preserve">    Receita Resultante do Imposto sobre Serviços de Qualquer Natureza - ISS</t>
  </si>
  <si>
    <t xml:space="preserve">    Receita Resultante do Imposto sobre a Renda e Proventos de Qualquer Natureza Retido na Fonte – IRRF</t>
  </si>
  <si>
    <t>RECEITA DE TRANSFERÊNCIAS CONSTITUCIONAIS E LEGAIS (II)</t>
  </si>
  <si>
    <t xml:space="preserve">    Cota-Parte FPM</t>
  </si>
  <si>
    <t xml:space="preserve">    Cota-Parte ITR</t>
  </si>
  <si>
    <t xml:space="preserve">    Cota-Parte IPVA </t>
  </si>
  <si>
    <t xml:space="preserve">    Cota-Parte ICMS</t>
  </si>
  <si>
    <t xml:space="preserve">    Cota-Parte IPI-Exportação</t>
  </si>
  <si>
    <t xml:space="preserve">    Outras Transferências ou Compensações Financeiras Provenientes de Impostos e Transferências Constitucionais</t>
  </si>
  <si>
    <t>TOTAL DAS RECEITAS RESULTANTES DE IMPOSTOS E TRANFERÊNCIAS CONSTITUCIONAIS E LEGAIS - (III) = (I) + (II)</t>
  </si>
  <si>
    <t>DESPESAS COM AÇÕES E SERVIÇOS PÚBLICOS DE SAÚDE (ASPS) –  POR SUBFUNÇÃO E CATEGORIA ECONÔMICA</t>
  </si>
  <si>
    <t>DOTAÇÃO INICIAL</t>
  </si>
  <si>
    <t xml:space="preserve">DOTAÇÃO ATUALIZADA        (c) </t>
  </si>
  <si>
    <t>DESPESAS EMPENHADAS</t>
  </si>
  <si>
    <t>DESPESAS LIQUIDADAS</t>
  </si>
  <si>
    <t>DESPESAS PAGAS</t>
  </si>
  <si>
    <t>Inscritas em Restos a Pagar não Processados      (g)</t>
  </si>
  <si>
    <t>Até o bimestre (d)</t>
  </si>
  <si>
    <t>% (d/c) x 100</t>
  </si>
  <si>
    <t>Até o bimestre (e)</t>
  </si>
  <si>
    <t>% (e/c) x 100</t>
  </si>
  <si>
    <t>Até o bimestre (f)</t>
  </si>
  <si>
    <t>% (f/c) x 100</t>
  </si>
  <si>
    <t>ATENÇÃO BÁSICA  (IV)</t>
  </si>
  <si>
    <t xml:space="preserve">     Despesas Correntes </t>
  </si>
  <si>
    <t xml:space="preserve">     Despesas de Capital</t>
  </si>
  <si>
    <t>ASSISTÊNCIA HOSPITALAR E AMBULATORIAL  (V)</t>
  </si>
  <si>
    <t xml:space="preserve">     Despesas de Capital </t>
  </si>
  <si>
    <t>SUPORTE PROFILÁTICO E TERAPÊUTICO  (VI)</t>
  </si>
  <si>
    <t>VIGILÂNCIA SANITÁRIA 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</si>
  <si>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</si>
  <si>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</si>
  <si>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</si>
  <si>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</si>
  <si>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</si>
  <si>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(d)</t>
  </si>
  <si>
    <t>(e)</t>
  </si>
  <si>
    <t>(f)</t>
  </si>
  <si>
    <t>Total das Despesas com ASPS (XII) = (XI)</t>
  </si>
  <si>
    <t>(-) Restos a Pagar Não Processados Inscritos Indevidamente no Exercício sem Disponibilidade Financeira (XIII)</t>
  </si>
  <si>
    <t>(-) Despesas Custeadas com Recursos Vinculados à Parcela do Percentual Mínimo que não foi Aplicada em ASPS em Exercícios Anteriores (XIV)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</si>
  <si>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</si>
  <si>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</si>
  <si>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</si>
  <si>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</si>
  <si>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r>
      <t>Diferença entre o Valor Aplicado e a Despesa Mínima a ser Aplicada (XVIII) = (XVI (d ou e) - XVII)</t>
    </r>
    <r>
      <rPr>
        <vertAlign val="superscript"/>
        <sz val="9"/>
        <rFont val="Times New Roman"/>
        <family val="1"/>
      </rPr>
      <t>1</t>
    </r>
  </si>
  <si>
    <t>Limite não Cumprido (XIX) = (XVIII) (Quando valor for inferior a zero)</t>
  </si>
  <si>
    <t>PERCENTUAL DA RECEITA  DE IMPOSTOS E TRANSFERÊNCIAS CONSTITUCIONAIS E LEGAIS APLICADO EM ASPS  (XVI / III)*100 (mínimo de 15% conforme LC n° 141/2012 ou % da Lei Orgânica Municipal)</t>
  </si>
  <si>
    <t>CONTROLE DO VALOR REFERENTE AO PERCENTUAL MÍNIMO NÃO CUMPRIDO EM EXERCÍCIOS ANTERIORES PARA FINS DE APLICAÇÃO DOS RECURSOS VINCULADOS CONFORME ARTIGOS 25 E 26 DA LC 141/2012</t>
  </si>
  <si>
    <t>LIMITE NÃO CUMPRIDO</t>
  </si>
  <si>
    <t>Saldo Inicial                                       (no exercicio atual)                             (h)</t>
  </si>
  <si>
    <t xml:space="preserve">Despesas Custeadas no Exercício de Referência </t>
  </si>
  <si>
    <r>
      <t>Saldo Final                               (não aplicado)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                       (l) = (h - (i ou j))</t>
    </r>
  </si>
  <si>
    <t xml:space="preserve">Empenhadas           (i) </t>
  </si>
  <si>
    <t>Liquidadas       (j)</t>
  </si>
  <si>
    <t>Pagas                   (k)</t>
  </si>
  <si>
    <r>
      <t xml:space="preserve">Diferença de limite não cumprido em 2023 </t>
    </r>
    <r>
      <rPr>
        <sz val="10"/>
        <color theme="9" tint="-0.499984740745262"/>
        <rFont val="Times New Roman"/>
        <family val="1"/>
      </rPr>
      <t>(saldo final = XIXd)</t>
    </r>
  </si>
  <si>
    <r>
      <t xml:space="preserve">Diferença de limite não cumprido em 2022 </t>
    </r>
    <r>
      <rPr>
        <sz val="10"/>
        <color theme="9" tint="-0.499984740745262"/>
        <rFont val="Times New Roman"/>
        <family val="1"/>
      </rPr>
      <t>(saldo inicial igual ao saldo final do demonstrativo do exercício anterior)</t>
    </r>
  </si>
  <si>
    <r>
      <t xml:space="preserve">Diferença de limite não cumprido em Exercícios Anteriores </t>
    </r>
    <r>
      <rPr>
        <sz val="10"/>
        <color theme="9" tint="-0.499984740745262"/>
        <rFont val="Times New Roman"/>
        <family val="1"/>
      </rPr>
      <t>(saldo inicial igual ao saldo final do demonstrativo do exercício anterior)</t>
    </r>
  </si>
  <si>
    <t>TOTAL DA DIFERENÇA DE LIMITE NÃO CUMPRIDO EM EXERCÍCIOS ANTERIORES (XX)</t>
  </si>
  <si>
    <t>EXECUÇÃO DE RESTOS A PAGAR</t>
  </si>
  <si>
    <r>
      <t>EXERCÍCIO DO EMPENHO</t>
    </r>
    <r>
      <rPr>
        <b/>
        <u/>
        <vertAlign val="superscript"/>
        <sz val="10"/>
        <rFont val="Times New Roman"/>
        <family val="1"/>
      </rPr>
      <t>2</t>
    </r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</si>
  <si>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</si>
  <si>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</si>
  <si>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Valor aplicado além do limite mínimo                                                         (o) = (n - m),          se &lt; 0,              então (o) = 0</t>
  </si>
  <si>
    <t>Total inscrito em RP no exercício            (p)</t>
  </si>
  <si>
    <t>RPNP Inscritos Indevidamente no Exercício sem Disponibilidade Financeira         q = (XIIId)</t>
  </si>
  <si>
    <t>Valor inscrito em RP considerado no Limite                                  (r) = (p - (o + q))           se &lt; 0,              então (r) = (0)</t>
  </si>
  <si>
    <t>Total de RP pagos                (s)</t>
  </si>
  <si>
    <t>Total de RP a pagar                     (t)</t>
  </si>
  <si>
    <t>Total de RP cancelados ou prescritos                                (u)</t>
  </si>
  <si>
    <t>Diferença entre o valor aplicado além do limite e o total de RP cancelados                                                       (v) = ((o + q) - u))</t>
  </si>
  <si>
    <t xml:space="preserve">Empenhos de 2023 </t>
  </si>
  <si>
    <t>Empenhos de 2022</t>
  </si>
  <si>
    <t xml:space="preserve">Empenhos de 2021 </t>
  </si>
  <si>
    <t>Empenhos de 2020</t>
  </si>
  <si>
    <t>Empenhos de 2019 e anteriores</t>
  </si>
  <si>
    <r>
      <t xml:space="preserve">TOTAL DOS RESTOS A PAGAR CANCELADOS OU PRESCRITOS ATÉ O FINAL DO EXERCÍCIO ATUAL QUE AFETARAM O CUMPRIMENTO DO LIMITE (XXI) </t>
    </r>
    <r>
      <rPr>
        <b/>
        <sz val="10"/>
        <color theme="9" tint="-0.499984740745262"/>
        <rFont val="Times New Roman"/>
        <family val="1"/>
      </rPr>
      <t>(soma dos saldos negativos da coluna "v")</t>
    </r>
  </si>
  <si>
    <r>
      <t xml:space="preserve">TOTAL DOS RESTOS A PAGAR CANCELADOS OU PRESCRITOS ATÉ O FINAL DO EXERCÍCIO ANTERIOR QUE AFETARAM O CUMPRIMENTO DO LIMITE (XXII) </t>
    </r>
    <r>
      <rPr>
        <b/>
        <sz val="10"/>
        <color theme="9" tint="-0.499984740745262"/>
        <rFont val="Times New Roman"/>
        <family val="1"/>
      </rPr>
      <t>(valor informado no demonstrativo do exercício anterior)</t>
    </r>
  </si>
  <si>
    <r>
      <t xml:space="preserve">TOTAL DOS RESTOS A PAGAR CANCELADOS OU PRESCRITOS NO EXERCÍCIO ATUAL QUE AFETARAM O CUMPRIMENTO DO LIMITE (XXIII) = (XXI - XXII) </t>
    </r>
    <r>
      <rPr>
        <b/>
        <sz val="10"/>
        <color theme="9" tint="-0.499984740745262"/>
        <rFont val="Times New Roman"/>
        <family val="1"/>
      </rPr>
      <t>(Artigo 24 § 1º e 2º da LC 141/2012)</t>
    </r>
  </si>
  <si>
    <t>CONTROLE DE RESTOS A PAGAR CANCELADOS OU PRESCRITOS CONSIDERADOS PARA FINS DE APLICAÇÃO DA DISPONIBILIDADE DE CAIXA CONFORME ARTIGO 24§ 1º e 2º DA LC 141/2012</t>
  </si>
  <si>
    <t>RESTOS A PAGAR CANCELADOS OU PRESCRITOS</t>
  </si>
  <si>
    <t>Saldo Inicial                                        (w)</t>
  </si>
  <si>
    <r>
      <t>Saldo Final (não aplicado)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        (aa) = (w - (x ou y))</t>
    </r>
  </si>
  <si>
    <t xml:space="preserve">Empenhadas                                           (x)              </t>
  </si>
  <si>
    <t>Liquidadas                    (y)</t>
  </si>
  <si>
    <t>Pagas                    (z)</t>
  </si>
  <si>
    <r>
      <t xml:space="preserve"> </t>
    </r>
    <r>
      <rPr>
        <sz val="10"/>
        <rFont val="Times New Roman"/>
        <family val="1"/>
      </rPr>
      <t>Restos a pagar cancelados ou prescritos em 2023 a serem compensados (XXIV)</t>
    </r>
    <r>
      <rPr>
        <sz val="10"/>
        <color rgb="FF00B050"/>
        <rFont val="Times New Roman"/>
        <family val="1"/>
      </rPr>
      <t xml:space="preserve"> </t>
    </r>
    <r>
      <rPr>
        <sz val="10"/>
        <color theme="9" tint="-0.499984740745262"/>
        <rFont val="Times New Roman"/>
        <family val="1"/>
      </rPr>
      <t>(saldo inicial = XXIII)</t>
    </r>
  </si>
  <si>
    <r>
      <t xml:space="preserve"> </t>
    </r>
    <r>
      <rPr>
        <sz val="10"/>
        <rFont val="Times New Roman"/>
        <family val="1"/>
      </rPr>
      <t>Restos a pagar cancelados ou prescritos em 2022 a serem compensados (XXV)</t>
    </r>
    <r>
      <rPr>
        <sz val="10"/>
        <color rgb="FF00B050"/>
        <rFont val="Times New Roman"/>
        <family val="1"/>
      </rPr>
      <t xml:space="preserve"> </t>
    </r>
    <r>
      <rPr>
        <sz val="10"/>
        <color theme="9" tint="-0.499984740745262"/>
        <rFont val="Times New Roman"/>
        <family val="1"/>
      </rPr>
      <t>(saldo inicial igual ao saldo final do demonstrativo do exercício anterior)</t>
    </r>
  </si>
  <si>
    <r>
      <t xml:space="preserve"> Restos a pagar cancelados ou prescritos em exercícios anteriores a serem compensados (XXVI) </t>
    </r>
    <r>
      <rPr>
        <sz val="10"/>
        <color theme="9" tint="-0.499984740745262"/>
        <rFont val="Times New Roman"/>
        <family val="1"/>
      </rPr>
      <t>(saldo inicial igual ao saldo final do demonstrativo do exercício anterior)</t>
    </r>
  </si>
  <si>
    <t>TOTAL DE RESTOS A PAGAR CANCELADOS OU PRESCRITOS A COMPENSAR (XXVII)</t>
  </si>
  <si>
    <t>RECEITAS ADICIONAIS PARA O FINANCIAMENTO DA SAÚDE NÃO COMPUTADAS NO CÁLCULO DO MÍNIMO</t>
  </si>
  <si>
    <t>PREVISÃO INICIAL</t>
  </si>
  <si>
    <t>PREVISÃO ATUALIZADA                (a)</t>
  </si>
  <si>
    <t xml:space="preserve"> % (b/a)x100 </t>
  </si>
  <si>
    <t>RECEITAS DE TRANSFERÊNCIAS PARA A SAÚDE  (XXVIII)</t>
  </si>
  <si>
    <t xml:space="preserve">     Proveniente da União</t>
  </si>
  <si>
    <t xml:space="preserve">     Proveniente dos Estados </t>
  </si>
  <si>
    <t xml:space="preserve">     Proveniente de outros Municípios 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</si>
  <si>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</si>
  <si>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</si>
  <si>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</si>
  <si>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NO CÁLCULO DO MÍNIMO</t>
  </si>
  <si>
    <t>DESPESAS COM SAUDE POR SUBFUNÇÕES E CATEGORIA ECONÔMICA NÃO COMPUTADAS NO CÁLCULO DO MÍNIMO</t>
  </si>
  <si>
    <t xml:space="preserve">DOTAÇÃO ATUALIZADA          (c) </t>
  </si>
  <si>
    <t>Inscritas em Restos a Pagar não Processados (g)</t>
  </si>
  <si>
    <t>ATENÇÃO BÁSICA (XXXII)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</si>
  <si>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</si>
  <si>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</si>
  <si>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</si>
  <si>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</si>
  <si>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</si>
  <si>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</si>
  <si>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</si>
  <si>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 xml:space="preserve">DESPESAS TOTAIS COM SAÚDE </t>
  </si>
  <si>
    <t>Inscritas em Restos a Pagar não Processados  (g)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</si>
  <si>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</si>
  <si>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</si>
  <si>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</si>
  <si>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</si>
  <si>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</si>
  <si>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</si>
  <si>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</si>
  <si>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</si>
  <si>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FONTE: Sistema &lt;Nome&gt;, Unidade Responsável &lt;Nome&gt;, Data da emissão &lt;dd/mmm/aaaa&gt; e hora de emissão &lt;hhh e mmm&gt;</t>
  </si>
  <si>
    <t>Notas: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</si>
  <si>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</si>
  <si>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Até o exercício de 2018, o controle da execução dos restos a pagar considerava apenas os valores dos restos a pagar não processados. A partir do exercício de 2019, o controle da execução dos restos a pagar considera os restos a pagar processados e não processados.</t>
    </r>
  </si>
  <si>
    <t>Prefeitura Municipal de Belmiro Braga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</si>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</sst>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 Light"/>
      <family val="1"/>
      <scheme val="major"/>
    </font>
    <font>
      <sz val="11"/>
      <name val="Times New Roman"/>
      <family val="1"/>
    </font>
    <font>
      <sz val="10.5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rgb="FF636363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10"/>
      <color theme="9" tint="-0.499984740745262"/>
      <name val="Times New Roman"/>
      <family val="1"/>
    </font>
    <font>
      <b/>
      <u/>
      <vertAlign val="superscript"/>
      <sz val="10"/>
      <name val="Times New Roman"/>
      <family val="1"/>
    </font>
    <font>
      <b/>
      <sz val="10"/>
      <color theme="9" tint="-0.499984740745262"/>
      <name val="Times New Roman"/>
      <family val="1"/>
    </font>
    <font>
      <sz val="10"/>
      <color rgb="FF00B050"/>
      <name val="Times New Roman"/>
      <family val="1"/>
    </font>
    <font>
      <vertAlign val="superscript"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/>
    <xf numFmtId="164" fontId="3" fillId="0" borderId="0" xfId="4" applyFont="1"/>
    <xf numFmtId="164" fontId="4" fillId="0" borderId="0" xfId="4" applyFont="1"/>
    <xf numFmtId="164" fontId="5" fillId="0" borderId="0" xfId="4" applyFont="1" applyAlignment="1">
      <alignment horizontal="justify" vertical="center"/>
    </xf>
    <xf numFmtId="164" fontId="6" fillId="0" borderId="0" xfId="4" applyFont="1"/>
    <xf numFmtId="164" fontId="7" fillId="0" borderId="0" xfId="4" applyFont="1" applyAlignment="1">
      <alignment horizontal="left" vertical="center" wrapText="1"/>
    </xf>
    <xf numFmtId="164" fontId="7" fillId="0" borderId="0" xfId="4" applyFont="1" applyAlignment="1">
      <alignment horizontal="left"/>
    </xf>
    <xf numFmtId="164" fontId="7" fillId="0" borderId="0" xfId="4" applyFont="1"/>
    <xf numFmtId="164" fontId="7" fillId="0" borderId="0" xfId="4" applyFont="1" applyAlignment="1">
      <alignment horizontal="left" vertical="center"/>
    </xf>
    <xf numFmtId="164" fontId="8" fillId="0" borderId="0" xfId="4" applyFont="1" applyAlignment="1">
      <alignment horizontal="left" vertical="center"/>
    </xf>
    <xf numFmtId="164" fontId="7" fillId="0" borderId="0" xfId="4" applyFont="1" applyAlignment="1">
      <alignment horizontal="right" vertical="center"/>
    </xf>
    <xf numFmtId="164" fontId="7" fillId="0" borderId="5" xfId="4" applyFont="1" applyBorder="1" applyAlignment="1">
      <alignment horizontal="left" vertical="center" wrapText="1"/>
    </xf>
    <xf numFmtId="164" fontId="7" fillId="0" borderId="6" xfId="4" applyFont="1" applyBorder="1" applyAlignment="1">
      <alignment horizontal="center" vertical="center" wrapText="1"/>
    </xf>
    <xf numFmtId="164" fontId="7" fillId="0" borderId="5" xfId="4" applyFont="1" applyBorder="1" applyAlignment="1">
      <alignment horizontal="center" vertical="center" wrapText="1"/>
    </xf>
    <xf numFmtId="164" fontId="7" fillId="0" borderId="5" xfId="4" applyFont="1" applyBorder="1" applyAlignment="1">
      <alignment horizontal="left" vertical="center"/>
    </xf>
    <xf numFmtId="164" fontId="8" fillId="0" borderId="0" xfId="4" applyFont="1" applyAlignment="1">
      <alignment horizontal="left" vertical="center" wrapText="1"/>
    </xf>
    <xf numFmtId="164" fontId="7" fillId="0" borderId="0" xfId="4" applyFont="1" applyAlignment="1">
      <alignment horizontal="center" vertical="center" wrapText="1"/>
    </xf>
    <xf numFmtId="164" fontId="7" fillId="0" borderId="0" xfId="4" applyFont="1" applyAlignment="1">
      <alignment horizontal="right" vertical="center" wrapText="1"/>
    </xf>
    <xf numFmtId="164" fontId="8" fillId="2" borderId="12" xfId="4" applyFont="1" applyFill="1" applyBorder="1" applyAlignment="1">
      <alignment horizontal="center" vertical="center" wrapText="1"/>
    </xf>
    <xf numFmtId="164" fontId="7" fillId="3" borderId="14" xfId="4" applyFont="1" applyFill="1" applyBorder="1" applyAlignment="1">
      <alignment horizontal="left" vertical="center" wrapText="1"/>
    </xf>
    <xf numFmtId="164" fontId="7" fillId="3" borderId="14" xfId="4" applyFont="1" applyFill="1" applyBorder="1" applyAlignment="1">
      <alignment horizontal="right" vertical="center" wrapText="1"/>
    </xf>
    <xf numFmtId="164" fontId="7" fillId="3" borderId="14" xfId="4" applyFont="1" applyFill="1" applyBorder="1" applyAlignment="1">
      <alignment vertical="center" wrapText="1"/>
    </xf>
    <xf numFmtId="164" fontId="7" fillId="3" borderId="5" xfId="4" applyFont="1" applyFill="1" applyBorder="1" applyAlignment="1">
      <alignment vertical="center" wrapText="1"/>
    </xf>
    <xf numFmtId="164" fontId="7" fillId="3" borderId="5" xfId="4" applyFont="1" applyFill="1" applyBorder="1" applyAlignment="1">
      <alignment horizontal="left" vertical="center" wrapText="1"/>
    </xf>
    <xf numFmtId="164" fontId="7" fillId="3" borderId="15" xfId="4" applyFont="1" applyFill="1" applyBorder="1" applyAlignment="1">
      <alignment horizontal="left" vertical="center" wrapText="1"/>
    </xf>
    <xf numFmtId="164" fontId="7" fillId="3" borderId="15" xfId="4" applyFont="1" applyFill="1" applyBorder="1" applyAlignment="1">
      <alignment horizontal="right" vertical="center" wrapText="1"/>
    </xf>
    <xf numFmtId="164" fontId="7" fillId="3" borderId="15" xfId="4" applyFont="1" applyFill="1" applyBorder="1" applyAlignment="1">
      <alignment vertical="center" wrapText="1"/>
    </xf>
    <xf numFmtId="164" fontId="7" fillId="2" borderId="12" xfId="4" applyFont="1" applyFill="1" applyBorder="1" applyAlignment="1">
      <alignment horizontal="left" vertical="center" wrapText="1"/>
    </xf>
    <xf numFmtId="164" fontId="7" fillId="2" borderId="12" xfId="4" applyFont="1" applyFill="1" applyBorder="1" applyAlignment="1">
      <alignment horizontal="right" vertical="center" wrapText="1"/>
    </xf>
    <xf numFmtId="164" fontId="7" fillId="2" borderId="12" xfId="4" applyFont="1" applyFill="1" applyBorder="1" applyAlignment="1">
      <alignment vertical="center" wrapText="1"/>
    </xf>
    <xf numFmtId="164" fontId="8" fillId="0" borderId="10" xfId="4" applyFont="1" applyBorder="1" applyAlignment="1">
      <alignment horizontal="left" vertical="center" wrapText="1"/>
    </xf>
    <xf numFmtId="164" fontId="7" fillId="0" borderId="10" xfId="4" applyFont="1" applyBorder="1" applyAlignment="1">
      <alignment horizontal="left" vertical="center" wrapText="1"/>
    </xf>
    <xf numFmtId="164" fontId="7" fillId="0" borderId="10" xfId="4" applyFont="1" applyBorder="1" applyAlignment="1">
      <alignment horizontal="right" vertical="center" wrapText="1"/>
    </xf>
    <xf numFmtId="164" fontId="7" fillId="0" borderId="10" xfId="4" applyFont="1" applyBorder="1" applyAlignment="1">
      <alignment vertical="center" wrapText="1"/>
    </xf>
    <xf numFmtId="164" fontId="4" fillId="0" borderId="2" xfId="4" applyFont="1" applyBorder="1"/>
    <xf numFmtId="164" fontId="4" fillId="0" borderId="6" xfId="4" applyFont="1" applyBorder="1"/>
    <xf numFmtId="164" fontId="4" fillId="0" borderId="5" xfId="4" applyFont="1" applyBorder="1"/>
    <xf numFmtId="164" fontId="4" fillId="0" borderId="1" xfId="4" applyFont="1" applyBorder="1"/>
    <xf numFmtId="164" fontId="10" fillId="2" borderId="11" xfId="4" applyFont="1" applyFill="1" applyBorder="1" applyAlignment="1">
      <alignment vertical="center" wrapText="1"/>
    </xf>
    <xf numFmtId="164" fontId="12" fillId="0" borderId="10" xfId="4" applyFont="1" applyBorder="1" applyAlignment="1">
      <alignment vertical="center" wrapText="1"/>
    </xf>
    <xf numFmtId="164" fontId="12" fillId="0" borderId="10" xfId="4" applyFont="1" applyBorder="1" applyAlignment="1">
      <alignment horizontal="center" vertical="center" wrapText="1"/>
    </xf>
    <xf numFmtId="164" fontId="12" fillId="0" borderId="0" xfId="4" applyFont="1" applyAlignment="1">
      <alignment horizontal="center" vertical="center" wrapText="1"/>
    </xf>
    <xf numFmtId="164" fontId="7" fillId="4" borderId="9" xfId="4" applyFont="1" applyFill="1" applyBorder="1" applyAlignment="1">
      <alignment horizontal="center"/>
    </xf>
    <xf numFmtId="164" fontId="7" fillId="4" borderId="0" xfId="4" applyFont="1" applyFill="1" applyAlignment="1">
      <alignment horizontal="center"/>
    </xf>
    <xf numFmtId="164" fontId="8" fillId="6" borderId="3" xfId="4" applyFont="1" applyFill="1" applyBorder="1" applyAlignment="1">
      <alignment vertical="center" wrapText="1"/>
    </xf>
    <xf numFmtId="164" fontId="8" fillId="6" borderId="0" xfId="4" applyFont="1" applyFill="1" applyAlignment="1">
      <alignment vertical="center" wrapText="1"/>
    </xf>
    <xf numFmtId="164" fontId="8" fillId="6" borderId="14" xfId="4" applyFont="1" applyFill="1" applyBorder="1" applyAlignment="1">
      <alignment vertical="center" wrapText="1"/>
    </xf>
    <xf numFmtId="164" fontId="8" fillId="6" borderId="1" xfId="4" applyFont="1" applyFill="1" applyBorder="1" applyAlignment="1">
      <alignment vertical="center" wrapText="1"/>
    </xf>
    <xf numFmtId="164" fontId="8" fillId="6" borderId="15" xfId="4" applyFont="1" applyFill="1" applyBorder="1" applyAlignment="1">
      <alignment vertical="center" wrapText="1"/>
    </xf>
    <xf numFmtId="164" fontId="8" fillId="6" borderId="8" xfId="4" applyFont="1" applyFill="1" applyBorder="1" applyAlignment="1">
      <alignment vertical="center" wrapText="1"/>
    </xf>
    <xf numFmtId="164" fontId="8" fillId="2" borderId="12" xfId="4" applyFont="1" applyFill="1" applyBorder="1" applyAlignment="1">
      <alignment vertical="center" wrapText="1"/>
    </xf>
    <xf numFmtId="164" fontId="8" fillId="0" borderId="0" xfId="4" applyFont="1" applyAlignment="1">
      <alignment vertical="center" wrapText="1"/>
    </xf>
    <xf numFmtId="164" fontId="7" fillId="6" borderId="9" xfId="4" applyFont="1" applyFill="1" applyBorder="1" applyAlignment="1">
      <alignment vertical="center" wrapText="1"/>
    </xf>
    <xf numFmtId="164" fontId="7" fillId="6" borderId="4" xfId="4" applyFont="1" applyFill="1" applyBorder="1" applyAlignment="1">
      <alignment vertical="center" wrapText="1"/>
    </xf>
    <xf numFmtId="164" fontId="8" fillId="0" borderId="3" xfId="4" applyFont="1" applyBorder="1" applyAlignment="1">
      <alignment horizontal="center" vertical="center" wrapText="1"/>
    </xf>
    <xf numFmtId="164" fontId="8" fillId="0" borderId="9" xfId="4" applyFont="1" applyBorder="1" applyAlignment="1">
      <alignment horizontal="center" vertical="center" wrapText="1"/>
    </xf>
    <xf numFmtId="164" fontId="8" fillId="0" borderId="3" xfId="4" applyFont="1" applyBorder="1" applyAlignment="1">
      <alignment horizontal="center" vertical="center"/>
    </xf>
    <xf numFmtId="164" fontId="8" fillId="0" borderId="5" xfId="4" applyFont="1" applyBorder="1" applyAlignment="1">
      <alignment horizontal="center" vertical="center" wrapText="1"/>
    </xf>
    <xf numFmtId="164" fontId="8" fillId="0" borderId="4" xfId="4" applyFont="1" applyBorder="1" applyAlignment="1">
      <alignment horizontal="center" vertical="center"/>
    </xf>
    <xf numFmtId="164" fontId="8" fillId="0" borderId="4" xfId="4" applyFont="1" applyBorder="1" applyAlignment="1">
      <alignment horizontal="center" vertical="center" wrapText="1"/>
    </xf>
    <xf numFmtId="164" fontId="7" fillId="6" borderId="14" xfId="4" applyFont="1" applyFill="1" applyBorder="1" applyAlignment="1">
      <alignment vertical="center" wrapText="1"/>
    </xf>
    <xf numFmtId="164" fontId="7" fillId="6" borderId="6" xfId="4" applyFont="1" applyFill="1" applyBorder="1" applyAlignment="1">
      <alignment vertical="center" wrapText="1"/>
    </xf>
    <xf numFmtId="164" fontId="8" fillId="6" borderId="5" xfId="4" applyFont="1" applyFill="1" applyBorder="1" applyAlignment="1">
      <alignment horizontal="left" vertical="center" wrapText="1"/>
    </xf>
    <xf numFmtId="164" fontId="8" fillId="6" borderId="14" xfId="4" applyFont="1" applyFill="1" applyBorder="1" applyAlignment="1">
      <alignment horizontal="left" vertical="center" wrapText="1"/>
    </xf>
    <xf numFmtId="164" fontId="8" fillId="6" borderId="5" xfId="4" applyFont="1" applyFill="1" applyBorder="1" applyAlignment="1">
      <alignment horizontal="left" vertical="center"/>
    </xf>
    <xf numFmtId="164" fontId="8" fillId="6" borderId="6" xfId="4" applyFont="1" applyFill="1" applyBorder="1" applyAlignment="1">
      <alignment horizontal="left" vertical="center" wrapText="1"/>
    </xf>
    <xf numFmtId="164" fontId="7" fillId="6" borderId="15" xfId="4" applyFont="1" applyFill="1" applyBorder="1" applyAlignment="1">
      <alignment vertical="center" wrapText="1"/>
    </xf>
    <xf numFmtId="164" fontId="7" fillId="6" borderId="7" xfId="4" applyFont="1" applyFill="1" applyBorder="1" applyAlignment="1">
      <alignment vertical="center" wrapText="1"/>
    </xf>
    <xf numFmtId="164" fontId="8" fillId="6" borderId="8" xfId="4" applyFont="1" applyFill="1" applyBorder="1" applyAlignment="1">
      <alignment horizontal="left" vertical="center" wrapText="1"/>
    </xf>
    <xf numFmtId="164" fontId="8" fillId="6" borderId="15" xfId="4" applyFont="1" applyFill="1" applyBorder="1" applyAlignment="1">
      <alignment horizontal="left" vertical="center" wrapText="1"/>
    </xf>
    <xf numFmtId="164" fontId="8" fillId="6" borderId="8" xfId="4" applyFont="1" applyFill="1" applyBorder="1" applyAlignment="1">
      <alignment horizontal="left" vertical="center"/>
    </xf>
    <xf numFmtId="164" fontId="8" fillId="6" borderId="7" xfId="4" applyFont="1" applyFill="1" applyBorder="1" applyAlignment="1">
      <alignment horizontal="left" vertical="center" wrapText="1"/>
    </xf>
    <xf numFmtId="164" fontId="4" fillId="0" borderId="7" xfId="4" applyFont="1" applyBorder="1"/>
    <xf numFmtId="164" fontId="4" fillId="0" borderId="8" xfId="4" applyFont="1" applyBorder="1"/>
    <xf numFmtId="164" fontId="7" fillId="6" borderId="10" xfId="4" applyFont="1" applyFill="1" applyBorder="1" applyAlignment="1">
      <alignment vertical="center" wrapText="1"/>
    </xf>
    <xf numFmtId="164" fontId="8" fillId="6" borderId="10" xfId="4" applyFont="1" applyFill="1" applyBorder="1" applyAlignment="1">
      <alignment horizontal="left" vertical="center" wrapText="1"/>
    </xf>
    <xf numFmtId="164" fontId="8" fillId="6" borderId="10" xfId="4" applyFont="1" applyFill="1" applyBorder="1" applyAlignment="1">
      <alignment horizontal="left" vertical="center"/>
    </xf>
    <xf numFmtId="164" fontId="4" fillId="0" borderId="10" xfId="4" applyFont="1" applyBorder="1"/>
    <xf numFmtId="164" fontId="8" fillId="6" borderId="11" xfId="4" applyFont="1" applyFill="1" applyBorder="1" applyAlignment="1">
      <alignment horizontal="left" vertical="center" wrapText="1"/>
    </xf>
    <xf numFmtId="164" fontId="8" fillId="6" borderId="0" xfId="4" applyFont="1" applyFill="1" applyAlignment="1">
      <alignment horizontal="left" vertical="center" wrapText="1"/>
    </xf>
    <xf numFmtId="164" fontId="8" fillId="6" borderId="0" xfId="4" applyFont="1" applyFill="1" applyAlignment="1">
      <alignment horizontal="left" vertical="center"/>
    </xf>
    <xf numFmtId="164" fontId="8" fillId="2" borderId="13" xfId="4" applyFont="1" applyFill="1" applyBorder="1" applyAlignment="1">
      <alignment horizontal="center" vertical="center" wrapText="1"/>
    </xf>
    <xf numFmtId="164" fontId="8" fillId="6" borderId="9" xfId="4" applyFont="1" applyFill="1" applyBorder="1" applyAlignment="1">
      <alignment horizontal="center" vertical="center" wrapText="1"/>
    </xf>
    <xf numFmtId="164" fontId="8" fillId="6" borderId="3" xfId="4" applyFont="1" applyFill="1" applyBorder="1" applyAlignment="1">
      <alignment horizontal="center" vertical="center" wrapText="1"/>
    </xf>
    <xf numFmtId="164" fontId="8" fillId="6" borderId="2" xfId="4" applyFont="1" applyFill="1" applyBorder="1" applyAlignment="1">
      <alignment horizontal="center" vertical="center" wrapText="1"/>
    </xf>
    <xf numFmtId="164" fontId="8" fillId="6" borderId="5" xfId="4" applyFont="1" applyFill="1" applyBorder="1" applyAlignment="1">
      <alignment horizontal="center" vertical="center" wrapText="1"/>
    </xf>
    <xf numFmtId="164" fontId="8" fillId="6" borderId="6" xfId="4" applyFont="1" applyFill="1" applyBorder="1" applyAlignment="1">
      <alignment horizontal="center" vertical="center" wrapText="1"/>
    </xf>
    <xf numFmtId="164" fontId="8" fillId="6" borderId="14" xfId="4" applyFont="1" applyFill="1" applyBorder="1" applyAlignment="1">
      <alignment horizontal="center" vertical="center" wrapText="1"/>
    </xf>
    <xf numFmtId="164" fontId="8" fillId="6" borderId="0" xfId="4" applyFont="1" applyFill="1" applyAlignment="1">
      <alignment horizontal="center" vertical="center" wrapText="1"/>
    </xf>
    <xf numFmtId="164" fontId="8" fillId="6" borderId="7" xfId="4" applyFont="1" applyFill="1" applyBorder="1" applyAlignment="1">
      <alignment horizontal="center" vertical="center" wrapText="1"/>
    </xf>
    <xf numFmtId="164" fontId="8" fillId="6" borderId="15" xfId="4" applyFont="1" applyFill="1" applyBorder="1" applyAlignment="1">
      <alignment horizontal="center" vertical="center" wrapText="1"/>
    </xf>
    <xf numFmtId="164" fontId="8" fillId="6" borderId="8" xfId="4" applyFont="1" applyFill="1" applyBorder="1" applyAlignment="1">
      <alignment horizontal="center" vertical="center" wrapText="1"/>
    </xf>
    <xf numFmtId="164" fontId="8" fillId="6" borderId="1" xfId="4" applyFont="1" applyFill="1" applyBorder="1" applyAlignment="1">
      <alignment horizontal="center" vertical="center" wrapText="1"/>
    </xf>
    <xf numFmtId="164" fontId="8" fillId="2" borderId="11" xfId="4" applyFont="1" applyFill="1" applyBorder="1" applyAlignment="1">
      <alignment horizontal="center" vertical="center" wrapText="1"/>
    </xf>
    <xf numFmtId="164" fontId="8" fillId="2" borderId="10" xfId="4" applyFont="1" applyFill="1" applyBorder="1" applyAlignment="1">
      <alignment horizontal="center" vertical="center" wrapText="1"/>
    </xf>
    <xf numFmtId="164" fontId="8" fillId="0" borderId="0" xfId="4" applyFont="1"/>
    <xf numFmtId="164" fontId="8" fillId="0" borderId="6" xfId="4" applyFont="1" applyBorder="1" applyAlignment="1">
      <alignment horizontal="center" vertical="center" wrapText="1"/>
    </xf>
    <xf numFmtId="164" fontId="8" fillId="0" borderId="0" xfId="4" applyFont="1" applyAlignment="1">
      <alignment horizontal="justify" vertical="center" wrapText="1"/>
    </xf>
    <xf numFmtId="164" fontId="7" fillId="0" borderId="6" xfId="4" applyFont="1" applyBorder="1" applyAlignment="1">
      <alignment horizontal="left" vertical="center" wrapText="1" indent="4"/>
    </xf>
    <xf numFmtId="164" fontId="7" fillId="0" borderId="14" xfId="4" applyFont="1" applyBorder="1" applyAlignment="1">
      <alignment horizontal="left" vertical="center" wrapText="1" indent="4"/>
    </xf>
    <xf numFmtId="164" fontId="7" fillId="0" borderId="15" xfId="4" applyFont="1" applyBorder="1" applyAlignment="1">
      <alignment horizontal="left" vertical="center" wrapText="1" indent="4"/>
    </xf>
    <xf numFmtId="164" fontId="8" fillId="3" borderId="9" xfId="4" applyFont="1" applyFill="1" applyBorder="1" applyAlignment="1">
      <alignment horizontal="left" vertical="center" wrapText="1"/>
    </xf>
    <xf numFmtId="164" fontId="14" fillId="0" borderId="0" xfId="4" applyFont="1"/>
    <xf numFmtId="164" fontId="8" fillId="3" borderId="14" xfId="4" applyFont="1" applyFill="1" applyBorder="1" applyAlignment="1">
      <alignment horizontal="left" vertical="center" wrapText="1"/>
    </xf>
    <xf numFmtId="164" fontId="8" fillId="2" borderId="12" xfId="4" applyFont="1" applyFill="1" applyBorder="1" applyAlignment="1">
      <alignment horizontal="left" vertical="center" wrapText="1"/>
    </xf>
    <xf numFmtId="9" fontId="8" fillId="3" borderId="9" xfId="5" applyFont="1" applyFill="1" applyBorder="1" applyAlignment="1">
      <alignment vertical="center" wrapText="1"/>
    </xf>
    <xf numFmtId="9" fontId="7" fillId="3" borderId="14" xfId="5" applyFont="1" applyFill="1" applyBorder="1" applyAlignment="1">
      <alignment vertical="center" wrapText="1"/>
    </xf>
    <xf numFmtId="9" fontId="8" fillId="3" borderId="14" xfId="5" applyFont="1" applyFill="1" applyBorder="1" applyAlignment="1">
      <alignment vertical="center" wrapText="1"/>
    </xf>
    <xf numFmtId="9" fontId="7" fillId="3" borderId="15" xfId="5" applyFont="1" applyFill="1" applyBorder="1" applyAlignment="1">
      <alignment vertical="center" wrapText="1"/>
    </xf>
    <xf numFmtId="9" fontId="8" fillId="2" borderId="12" xfId="5" applyFont="1" applyFill="1" applyBorder="1" applyAlignment="1">
      <alignment vertical="center" wrapText="1"/>
    </xf>
    <xf numFmtId="9" fontId="7" fillId="2" borderId="12" xfId="5" applyFont="1" applyFill="1" applyBorder="1" applyAlignment="1">
      <alignment vertical="center" wrapText="1"/>
    </xf>
    <xf numFmtId="164" fontId="8" fillId="0" borderId="3" xfId="4" applyFont="1" applyBorder="1" applyAlignment="1">
      <alignment vertical="center" wrapText="1"/>
    </xf>
    <xf numFmtId="164" fontId="8" fillId="0" borderId="9" xfId="4" applyFont="1" applyBorder="1" applyAlignment="1">
      <alignment horizontal="left" vertical="center" wrapText="1" indent="4"/>
    </xf>
    <xf numFmtId="164" fontId="8" fillId="0" borderId="14" xfId="4" applyFont="1" applyBorder="1" applyAlignment="1">
      <alignment horizontal="left" vertical="center" wrapText="1" indent="4"/>
    </xf>
    <xf numFmtId="4" fontId="0" fillId="0" borderId="0" xfId="0" applyNumberFormat="1"/>
    <xf numFmtId="2" fontId="7" fillId="0" borderId="6" xfId="4" applyNumberFormat="1" applyFont="1" applyBorder="1" applyAlignment="1">
      <alignment horizontal="left" vertical="center" wrapText="1" indent="4"/>
    </xf>
    <xf numFmtId="164" fontId="7" fillId="0" borderId="6" xfId="4" applyFont="1" applyBorder="1" applyAlignment="1">
      <alignment vertical="center" wrapText="1"/>
    </xf>
    <xf numFmtId="164" fontId="8" fillId="0" borderId="6" xfId="4" applyFont="1" applyBorder="1" applyAlignment="1">
      <alignment vertical="center" wrapText="1"/>
    </xf>
    <xf numFmtId="164" fontId="7" fillId="0" borderId="15" xfId="4" applyFont="1" applyBorder="1" applyAlignment="1">
      <alignment vertical="center" wrapText="1"/>
    </xf>
    <xf numFmtId="164" fontId="8" fillId="0" borderId="3" xfId="4" applyFont="1" applyBorder="1" applyAlignment="1">
      <alignment horizontal="right" vertical="center" wrapText="1"/>
    </xf>
    <xf numFmtId="164" fontId="7" fillId="0" borderId="6" xfId="4" applyFont="1" applyBorder="1" applyAlignment="1">
      <alignment horizontal="right" vertical="center" wrapText="1"/>
    </xf>
    <xf numFmtId="164" fontId="8" fillId="0" borderId="6" xfId="4" applyFont="1" applyBorder="1" applyAlignment="1">
      <alignment horizontal="right" vertical="center" wrapText="1"/>
    </xf>
    <xf numFmtId="164" fontId="7" fillId="0" borderId="15" xfId="4" applyFont="1" applyBorder="1" applyAlignment="1">
      <alignment horizontal="right" vertical="center" wrapText="1"/>
    </xf>
    <xf numFmtId="9" fontId="8" fillId="0" borderId="3" xfId="5" applyFont="1" applyBorder="1" applyAlignment="1">
      <alignment horizontal="right" vertical="center" wrapText="1"/>
    </xf>
    <xf numFmtId="9" fontId="8" fillId="3" borderId="9" xfId="5" applyFont="1" applyFill="1" applyBorder="1" applyAlignment="1">
      <alignment horizontal="right" vertical="center" wrapText="1"/>
    </xf>
    <xf numFmtId="9" fontId="7" fillId="3" borderId="14" xfId="5" applyFont="1" applyFill="1" applyBorder="1" applyAlignment="1">
      <alignment horizontal="right" vertical="center" wrapText="1"/>
    </xf>
    <xf numFmtId="9" fontId="8" fillId="3" borderId="14" xfId="5" applyFont="1" applyFill="1" applyBorder="1" applyAlignment="1">
      <alignment horizontal="right" vertical="center" wrapText="1"/>
    </xf>
    <xf numFmtId="9" fontId="7" fillId="3" borderId="15" xfId="5" applyFont="1" applyFill="1" applyBorder="1" applyAlignment="1">
      <alignment horizontal="right" vertical="center" wrapText="1"/>
    </xf>
    <xf numFmtId="4" fontId="0" fillId="0" borderId="16" xfId="0" applyNumberFormat="1" applyBorder="1"/>
    <xf numFmtId="9" fontId="7" fillId="0" borderId="6" xfId="5" applyFont="1" applyBorder="1" applyAlignment="1">
      <alignment vertical="center" wrapText="1"/>
    </xf>
    <xf numFmtId="9" fontId="7" fillId="0" borderId="6" xfId="5" applyFont="1" applyBorder="1" applyAlignment="1">
      <alignment horizontal="right" vertical="center" wrapText="1"/>
    </xf>
    <xf numFmtId="2" fontId="8" fillId="0" borderId="3" xfId="5" applyNumberFormat="1" applyFont="1" applyBorder="1" applyAlignment="1">
      <alignment horizontal="right" vertical="center" wrapText="1"/>
    </xf>
    <xf numFmtId="164" fontId="8" fillId="0" borderId="4" xfId="4" applyFont="1" applyBorder="1" applyAlignment="1">
      <alignment horizontal="center" vertical="center" wrapText="1"/>
    </xf>
    <xf numFmtId="164" fontId="8" fillId="0" borderId="2" xfId="4" applyFont="1" applyBorder="1" applyAlignment="1">
      <alignment horizontal="center" vertical="center" wrapText="1"/>
    </xf>
    <xf numFmtId="164" fontId="8" fillId="0" borderId="3" xfId="4" applyFont="1" applyBorder="1" applyAlignment="1">
      <alignment horizontal="center" vertical="center" wrapText="1"/>
    </xf>
    <xf numFmtId="164" fontId="8" fillId="0" borderId="6" xfId="4" applyFont="1" applyBorder="1" applyAlignment="1">
      <alignment horizontal="center" vertical="center" wrapText="1"/>
    </xf>
    <xf numFmtId="164" fontId="8" fillId="0" borderId="0" xfId="4" applyFont="1" applyBorder="1" applyAlignment="1">
      <alignment horizontal="center" vertical="center" wrapText="1"/>
    </xf>
    <xf numFmtId="164" fontId="8" fillId="0" borderId="5" xfId="4" applyFont="1" applyBorder="1" applyAlignment="1">
      <alignment horizontal="center" vertical="center" wrapText="1"/>
    </xf>
    <xf numFmtId="164" fontId="8" fillId="0" borderId="7" xfId="4" applyFont="1" applyBorder="1" applyAlignment="1">
      <alignment horizontal="center" vertical="center" wrapText="1"/>
    </xf>
    <xf numFmtId="164" fontId="8" fillId="0" borderId="1" xfId="4" applyFont="1" applyBorder="1" applyAlignment="1">
      <alignment horizontal="center" vertical="center" wrapText="1"/>
    </xf>
    <xf numFmtId="164" fontId="8" fillId="0" borderId="8" xfId="4" applyFont="1" applyBorder="1" applyAlignment="1">
      <alignment horizontal="center" vertical="center" wrapText="1"/>
    </xf>
    <xf numFmtId="9" fontId="8" fillId="0" borderId="4" xfId="5" applyFont="1" applyBorder="1" applyAlignment="1">
      <alignment horizontal="center"/>
    </xf>
    <xf numFmtId="9" fontId="8" fillId="0" borderId="3" xfId="5" applyFont="1" applyBorder="1" applyAlignment="1">
      <alignment horizontal="center"/>
    </xf>
    <xf numFmtId="9" fontId="8" fillId="0" borderId="6" xfId="5" applyFont="1" applyBorder="1" applyAlignment="1">
      <alignment horizontal="center" vertical="center" wrapText="1"/>
    </xf>
    <xf numFmtId="9" fontId="8" fillId="0" borderId="5" xfId="5" applyFont="1" applyBorder="1" applyAlignment="1">
      <alignment horizontal="center" vertical="center" wrapText="1"/>
    </xf>
    <xf numFmtId="9" fontId="8" fillId="0" borderId="7" xfId="5" applyFont="1" applyBorder="1" applyAlignment="1">
      <alignment horizontal="center" vertical="center" wrapText="1"/>
    </xf>
    <xf numFmtId="9" fontId="8" fillId="0" borderId="8" xfId="5" applyFont="1" applyBorder="1" applyAlignment="1">
      <alignment horizontal="center" vertical="center" wrapText="1"/>
    </xf>
    <xf numFmtId="164" fontId="10" fillId="2" borderId="13" xfId="4" applyFont="1" applyFill="1" applyBorder="1" applyAlignment="1">
      <alignment horizontal="center" vertical="center" wrapText="1"/>
    </xf>
    <xf numFmtId="164" fontId="10" fillId="2" borderId="11" xfId="4" applyFont="1" applyFill="1" applyBorder="1" applyAlignment="1">
      <alignment horizontal="center" vertical="center" wrapText="1"/>
    </xf>
    <xf numFmtId="164" fontId="4" fillId="0" borderId="13" xfId="4" applyFont="1" applyBorder="1" applyAlignment="1">
      <alignment horizontal="center"/>
    </xf>
    <xf numFmtId="164" fontId="4" fillId="0" borderId="11" xfId="4" applyFont="1" applyBorder="1" applyAlignment="1">
      <alignment horizontal="center"/>
    </xf>
    <xf numFmtId="9" fontId="4" fillId="2" borderId="13" xfId="5" applyFont="1" applyFill="1" applyBorder="1" applyAlignment="1">
      <alignment horizontal="center"/>
    </xf>
    <xf numFmtId="9" fontId="4" fillId="2" borderId="11" xfId="5" applyFont="1" applyFill="1" applyBorder="1" applyAlignment="1">
      <alignment horizontal="center"/>
    </xf>
    <xf numFmtId="164" fontId="12" fillId="0" borderId="13" xfId="4" applyFont="1" applyBorder="1" applyAlignment="1">
      <alignment horizontal="center" vertical="center" wrapText="1"/>
    </xf>
    <xf numFmtId="164" fontId="12" fillId="0" borderId="10" xfId="4" applyFont="1" applyBorder="1" applyAlignment="1">
      <alignment horizontal="center" vertical="center" wrapText="1"/>
    </xf>
    <xf numFmtId="164" fontId="12" fillId="0" borderId="11" xfId="4" applyFont="1" applyBorder="1" applyAlignment="1">
      <alignment horizontal="center" vertical="center" wrapText="1"/>
    </xf>
    <xf numFmtId="9" fontId="8" fillId="0" borderId="6" xfId="5" applyFont="1" applyBorder="1" applyAlignment="1">
      <alignment horizontal="center"/>
    </xf>
    <xf numFmtId="9" fontId="8" fillId="0" borderId="5" xfId="5" applyFont="1" applyBorder="1" applyAlignment="1">
      <alignment horizontal="center"/>
    </xf>
    <xf numFmtId="9" fontId="8" fillId="0" borderId="7" xfId="5" applyFont="1" applyBorder="1" applyAlignment="1">
      <alignment horizontal="center"/>
    </xf>
    <xf numFmtId="9" fontId="8" fillId="0" borderId="8" xfId="5" applyFont="1" applyBorder="1" applyAlignment="1">
      <alignment horizontal="center"/>
    </xf>
    <xf numFmtId="9" fontId="8" fillId="2" borderId="13" xfId="5" applyFont="1" applyFill="1" applyBorder="1" applyAlignment="1">
      <alignment horizontal="center" vertical="center" wrapText="1"/>
    </xf>
    <xf numFmtId="9" fontId="8" fillId="2" borderId="11" xfId="5" applyFont="1" applyFill="1" applyBorder="1" applyAlignment="1">
      <alignment horizontal="center" vertical="center" wrapText="1"/>
    </xf>
    <xf numFmtId="164" fontId="7" fillId="0" borderId="6" xfId="4" applyFont="1" applyBorder="1" applyAlignment="1">
      <alignment horizontal="center" vertical="center" wrapText="1"/>
    </xf>
    <xf numFmtId="164" fontId="7" fillId="0" borderId="0" xfId="4" applyFont="1" applyBorder="1" applyAlignment="1">
      <alignment horizontal="center" vertical="center" wrapText="1"/>
    </xf>
    <xf numFmtId="164" fontId="7" fillId="0" borderId="5" xfId="4" applyFont="1" applyBorder="1" applyAlignment="1">
      <alignment horizontal="center" vertical="center" wrapText="1"/>
    </xf>
    <xf numFmtId="164" fontId="7" fillId="0" borderId="7" xfId="4" applyFont="1" applyBorder="1" applyAlignment="1">
      <alignment horizontal="center" vertical="center" wrapText="1"/>
    </xf>
    <xf numFmtId="164" fontId="7" fillId="0" borderId="1" xfId="4" applyFont="1" applyBorder="1" applyAlignment="1">
      <alignment horizontal="center" vertical="center" wrapText="1"/>
    </xf>
    <xf numFmtId="164" fontId="7" fillId="0" borderId="8" xfId="4" applyFont="1" applyBorder="1" applyAlignment="1">
      <alignment horizontal="center" vertical="center" wrapText="1"/>
    </xf>
    <xf numFmtId="164" fontId="7" fillId="0" borderId="1" xfId="4" applyFont="1" applyBorder="1" applyAlignment="1">
      <alignment horizontal="left"/>
    </xf>
    <xf numFmtId="164" fontId="9" fillId="2" borderId="2" xfId="4" applyFont="1" applyFill="1" applyBorder="1" applyAlignment="1">
      <alignment horizontal="center" vertical="center" wrapText="1"/>
    </xf>
    <xf numFmtId="164" fontId="9" fillId="2" borderId="3" xfId="4" applyFont="1" applyFill="1" applyBorder="1" applyAlignment="1">
      <alignment horizontal="center" vertical="center" wrapText="1"/>
    </xf>
    <xf numFmtId="164" fontId="9" fillId="2" borderId="0" xfId="4" applyFont="1" applyFill="1" applyAlignment="1">
      <alignment horizontal="center" vertical="center" wrapText="1"/>
    </xf>
    <xf numFmtId="164" fontId="9" fillId="2" borderId="5" xfId="4" applyFont="1" applyFill="1" applyBorder="1" applyAlignment="1">
      <alignment horizontal="center" vertical="center" wrapText="1"/>
    </xf>
    <xf numFmtId="164" fontId="9" fillId="2" borderId="1" xfId="4" applyFont="1" applyFill="1" applyBorder="1" applyAlignment="1">
      <alignment horizontal="center" vertical="center" wrapText="1"/>
    </xf>
    <xf numFmtId="164" fontId="9" fillId="2" borderId="8" xfId="4" applyFont="1" applyFill="1" applyBorder="1" applyAlignment="1">
      <alignment horizontal="center" vertical="center" wrapText="1"/>
    </xf>
    <xf numFmtId="164" fontId="8" fillId="2" borderId="4" xfId="4" applyFont="1" applyFill="1" applyBorder="1" applyAlignment="1">
      <alignment horizontal="center" vertical="center" wrapText="1"/>
    </xf>
    <xf numFmtId="164" fontId="8" fillId="2" borderId="3" xfId="4" applyFont="1" applyFill="1" applyBorder="1" applyAlignment="1">
      <alignment horizontal="center" vertical="center" wrapText="1"/>
    </xf>
    <xf numFmtId="164" fontId="8" fillId="2" borderId="6" xfId="4" applyFont="1" applyFill="1" applyBorder="1" applyAlignment="1">
      <alignment horizontal="center" vertical="center" wrapText="1"/>
    </xf>
    <xf numFmtId="164" fontId="8" fillId="2" borderId="5" xfId="4" applyFont="1" applyFill="1" applyBorder="1" applyAlignment="1">
      <alignment horizontal="center" vertical="center" wrapText="1"/>
    </xf>
    <xf numFmtId="164" fontId="8" fillId="2" borderId="7" xfId="4" applyFont="1" applyFill="1" applyBorder="1" applyAlignment="1">
      <alignment horizontal="center" vertical="center" wrapText="1"/>
    </xf>
    <xf numFmtId="164" fontId="8" fillId="2" borderId="8" xfId="4" applyFont="1" applyFill="1" applyBorder="1" applyAlignment="1">
      <alignment horizontal="center" vertical="center" wrapText="1"/>
    </xf>
    <xf numFmtId="164" fontId="8" fillId="2" borderId="2" xfId="4" applyFont="1" applyFill="1" applyBorder="1" applyAlignment="1">
      <alignment horizontal="center" vertical="center" wrapText="1"/>
    </xf>
    <xf numFmtId="164" fontId="8" fillId="2" borderId="1" xfId="4" applyFont="1" applyFill="1" applyBorder="1" applyAlignment="1">
      <alignment horizontal="center" vertical="center" wrapText="1"/>
    </xf>
    <xf numFmtId="164" fontId="7" fillId="0" borderId="0" xfId="4" applyFont="1" applyAlignment="1">
      <alignment horizontal="left" vertical="center" wrapText="1"/>
    </xf>
    <xf numFmtId="164" fontId="7" fillId="0" borderId="0" xfId="4" quotePrefix="1" applyFont="1" applyAlignment="1">
      <alignment horizontal="left" vertical="center" wrapText="1"/>
    </xf>
    <xf numFmtId="164" fontId="7" fillId="0" borderId="0" xfId="4" applyFont="1" applyAlignment="1">
      <alignment horizontal="left" vertical="center"/>
    </xf>
    <xf numFmtId="164" fontId="7" fillId="0" borderId="5" xfId="4" applyFont="1" applyBorder="1" applyAlignment="1">
      <alignment horizontal="left" vertical="center"/>
    </xf>
    <xf numFmtId="164" fontId="8" fillId="0" borderId="2" xfId="4" applyFont="1" applyBorder="1" applyAlignment="1">
      <alignment horizontal="left" vertical="center" wrapText="1"/>
    </xf>
    <xf numFmtId="164" fontId="8" fillId="0" borderId="3" xfId="4" applyFont="1" applyBorder="1" applyAlignment="1">
      <alignment horizontal="left" vertical="center" wrapText="1"/>
    </xf>
    <xf numFmtId="164" fontId="8" fillId="0" borderId="9" xfId="4" applyFont="1" applyBorder="1" applyAlignment="1">
      <alignment horizontal="center" vertical="center" wrapText="1"/>
    </xf>
    <xf numFmtId="164" fontId="7" fillId="0" borderId="5" xfId="4" applyFont="1" applyBorder="1" applyAlignment="1">
      <alignment horizontal="left" vertical="center" wrapText="1"/>
    </xf>
    <xf numFmtId="164" fontId="8" fillId="0" borderId="0" xfId="4" applyFont="1" applyAlignment="1">
      <alignment horizontal="left" vertical="top" wrapText="1"/>
    </xf>
    <xf numFmtId="164" fontId="8" fillId="0" borderId="5" xfId="4" applyFont="1" applyBorder="1" applyAlignment="1">
      <alignment horizontal="left" vertical="top" wrapText="1"/>
    </xf>
    <xf numFmtId="164" fontId="8" fillId="2" borderId="12" xfId="4" applyFont="1" applyFill="1" applyBorder="1" applyAlignment="1">
      <alignment horizontal="center" vertical="center" wrapText="1"/>
    </xf>
    <xf numFmtId="164" fontId="8" fillId="0" borderId="2" xfId="4" applyFont="1" applyBorder="1" applyAlignment="1">
      <alignment horizontal="left" vertical="top" wrapText="1"/>
    </xf>
    <xf numFmtId="164" fontId="8" fillId="0" borderId="3" xfId="4" applyFont="1" applyBorder="1" applyAlignment="1">
      <alignment horizontal="left" vertical="top" wrapText="1"/>
    </xf>
    <xf numFmtId="164" fontId="7" fillId="3" borderId="0" xfId="4" applyFont="1" applyFill="1" applyAlignment="1" applyProtection="1">
      <alignment horizontal="left" vertical="center"/>
      <protection locked="0"/>
    </xf>
    <xf numFmtId="164" fontId="7" fillId="3" borderId="5" xfId="4" applyFont="1" applyFill="1" applyBorder="1" applyAlignment="1" applyProtection="1">
      <alignment horizontal="left" vertical="center"/>
      <protection locked="0"/>
    </xf>
    <xf numFmtId="164" fontId="8" fillId="0" borderId="0" xfId="4" applyFont="1" applyAlignment="1">
      <alignment horizontal="left" vertical="center" wrapText="1"/>
    </xf>
    <xf numFmtId="164" fontId="8" fillId="0" borderId="5" xfId="4" applyFont="1" applyBorder="1" applyAlignment="1">
      <alignment horizontal="left" vertical="center" wrapText="1"/>
    </xf>
    <xf numFmtId="164" fontId="8" fillId="2" borderId="10" xfId="4" applyFont="1" applyFill="1" applyBorder="1" applyAlignment="1">
      <alignment horizontal="left" vertical="center" wrapText="1"/>
    </xf>
    <xf numFmtId="164" fontId="8" fillId="2" borderId="11" xfId="4" applyFont="1" applyFill="1" applyBorder="1" applyAlignment="1">
      <alignment horizontal="left" vertical="center" wrapText="1"/>
    </xf>
    <xf numFmtId="164" fontId="8" fillId="2" borderId="13" xfId="4" applyFont="1" applyFill="1" applyBorder="1" applyAlignment="1">
      <alignment horizontal="center" vertical="center" wrapText="1"/>
    </xf>
    <xf numFmtId="164" fontId="8" fillId="2" borderId="10" xfId="4" applyFont="1" applyFill="1" applyBorder="1" applyAlignment="1">
      <alignment horizontal="center" vertical="center" wrapText="1"/>
    </xf>
    <xf numFmtId="164" fontId="8" fillId="2" borderId="11" xfId="4" applyFont="1" applyFill="1" applyBorder="1" applyAlignment="1">
      <alignment horizontal="center" vertical="center" wrapText="1"/>
    </xf>
    <xf numFmtId="164" fontId="7" fillId="2" borderId="12" xfId="4" applyFont="1" applyFill="1" applyBorder="1" applyAlignment="1">
      <alignment horizontal="center" vertical="center" wrapText="1"/>
    </xf>
    <xf numFmtId="164" fontId="7" fillId="3" borderId="1" xfId="4" applyFont="1" applyFill="1" applyBorder="1" applyAlignment="1" applyProtection="1">
      <alignment horizontal="left" vertical="center"/>
      <protection locked="0"/>
    </xf>
    <xf numFmtId="164" fontId="7" fillId="3" borderId="8" xfId="4" applyFont="1" applyFill="1" applyBorder="1" applyAlignment="1" applyProtection="1">
      <alignment horizontal="left" vertical="center"/>
      <protection locked="0"/>
    </xf>
    <xf numFmtId="164" fontId="11" fillId="0" borderId="13" xfId="4" applyFont="1" applyBorder="1" applyAlignment="1">
      <alignment horizontal="left" vertical="center" wrapText="1"/>
    </xf>
    <xf numFmtId="164" fontId="11" fillId="0" borderId="10" xfId="4" applyFont="1" applyBorder="1" applyAlignment="1">
      <alignment horizontal="left" vertical="center" wrapText="1"/>
    </xf>
    <xf numFmtId="164" fontId="11" fillId="0" borderId="0" xfId="4" applyFont="1" applyAlignment="1">
      <alignment horizontal="left" vertical="center" wrapText="1"/>
    </xf>
    <xf numFmtId="164" fontId="7" fillId="4" borderId="13" xfId="4" applyFont="1" applyFill="1" applyBorder="1" applyAlignment="1">
      <alignment horizontal="center"/>
    </xf>
    <xf numFmtId="164" fontId="2" fillId="4" borderId="11" xfId="4" applyFont="1" applyFill="1" applyBorder="1" applyAlignment="1">
      <alignment horizontal="center"/>
    </xf>
    <xf numFmtId="164" fontId="7" fillId="4" borderId="10" xfId="4" applyFont="1" applyFill="1" applyBorder="1" applyAlignment="1">
      <alignment horizontal="center"/>
    </xf>
    <xf numFmtId="164" fontId="7" fillId="3" borderId="2" xfId="4" applyFont="1" applyFill="1" applyBorder="1" applyAlignment="1" applyProtection="1">
      <alignment horizontal="left" vertical="center"/>
      <protection locked="0"/>
    </xf>
    <xf numFmtId="164" fontId="7" fillId="3" borderId="0" xfId="4" applyFont="1" applyFill="1" applyAlignment="1" applyProtection="1">
      <alignment horizontal="left" vertical="center" wrapText="1"/>
      <protection locked="0"/>
    </xf>
    <xf numFmtId="164" fontId="10" fillId="2" borderId="13" xfId="4" applyFont="1" applyFill="1" applyBorder="1" applyAlignment="1">
      <alignment horizontal="left" vertical="center" wrapText="1"/>
    </xf>
    <xf numFmtId="164" fontId="10" fillId="2" borderId="10" xfId="4" applyFont="1" applyFill="1" applyBorder="1" applyAlignment="1">
      <alignment horizontal="left" vertical="center" wrapText="1"/>
    </xf>
    <xf numFmtId="164" fontId="4" fillId="0" borderId="4" xfId="4" applyFont="1" applyBorder="1" applyAlignment="1">
      <alignment horizontal="center"/>
    </xf>
    <xf numFmtId="164" fontId="4" fillId="0" borderId="3" xfId="4" applyFont="1" applyBorder="1" applyAlignment="1">
      <alignment horizontal="center"/>
    </xf>
    <xf numFmtId="164" fontId="4" fillId="0" borderId="6" xfId="4" applyFont="1" applyBorder="1" applyAlignment="1">
      <alignment horizontal="center"/>
    </xf>
    <xf numFmtId="164" fontId="4" fillId="0" borderId="5" xfId="4" applyFont="1" applyBorder="1" applyAlignment="1">
      <alignment horizontal="center"/>
    </xf>
    <xf numFmtId="164" fontId="4" fillId="0" borderId="7" xfId="4" applyFont="1" applyBorder="1" applyAlignment="1">
      <alignment horizontal="center"/>
    </xf>
    <xf numFmtId="164" fontId="4" fillId="0" borderId="8" xfId="4" applyFont="1" applyBorder="1" applyAlignment="1">
      <alignment horizontal="center"/>
    </xf>
    <xf numFmtId="164" fontId="7" fillId="6" borderId="2" xfId="4" applyFont="1" applyFill="1" applyBorder="1" applyAlignment="1">
      <alignment horizontal="left" vertical="center" wrapText="1"/>
    </xf>
    <xf numFmtId="164" fontId="7" fillId="6" borderId="3" xfId="4" applyFont="1" applyFill="1" applyBorder="1" applyAlignment="1">
      <alignment horizontal="left" vertical="center" wrapText="1"/>
    </xf>
    <xf numFmtId="164" fontId="7" fillId="4" borderId="4" xfId="4" applyFont="1" applyFill="1" applyBorder="1" applyAlignment="1">
      <alignment horizontal="center"/>
    </xf>
    <xf numFmtId="164" fontId="7" fillId="4" borderId="3" xfId="4" applyFont="1" applyFill="1" applyBorder="1" applyAlignment="1">
      <alignment horizontal="center"/>
    </xf>
    <xf numFmtId="164" fontId="7" fillId="6" borderId="0" xfId="4" applyFont="1" applyFill="1" applyAlignment="1">
      <alignment horizontal="left" vertical="center" wrapText="1"/>
    </xf>
    <xf numFmtId="164" fontId="7" fillId="6" borderId="5" xfId="4" applyFont="1" applyFill="1" applyBorder="1" applyAlignment="1">
      <alignment horizontal="left" vertical="center" wrapText="1"/>
    </xf>
    <xf numFmtId="164" fontId="7" fillId="6" borderId="1" xfId="4" applyFont="1" applyFill="1" applyBorder="1" applyAlignment="1">
      <alignment horizontal="left" vertical="center" wrapText="1"/>
    </xf>
    <xf numFmtId="164" fontId="7" fillId="6" borderId="8" xfId="4" applyFont="1" applyFill="1" applyBorder="1" applyAlignment="1">
      <alignment horizontal="left" vertical="center" wrapText="1"/>
    </xf>
    <xf numFmtId="164" fontId="14" fillId="2" borderId="10" xfId="4" applyFont="1" applyFill="1" applyBorder="1" applyAlignment="1">
      <alignment horizontal="left" vertical="center" wrapText="1"/>
    </xf>
    <xf numFmtId="164" fontId="14" fillId="2" borderId="11" xfId="4" applyFont="1" applyFill="1" applyBorder="1" applyAlignment="1">
      <alignment horizontal="left" vertical="center" wrapText="1"/>
    </xf>
    <xf numFmtId="164" fontId="9" fillId="5" borderId="2" xfId="4" applyFont="1" applyFill="1" applyBorder="1" applyAlignment="1">
      <alignment horizontal="center" vertical="center" wrapText="1"/>
    </xf>
    <xf numFmtId="164" fontId="9" fillId="5" borderId="0" xfId="4" applyFont="1" applyFill="1" applyAlignment="1">
      <alignment horizontal="center" vertical="center" wrapText="1"/>
    </xf>
    <xf numFmtId="164" fontId="9" fillId="5" borderId="1" xfId="4" applyFont="1" applyFill="1" applyBorder="1" applyAlignment="1">
      <alignment horizontal="center" vertical="center" wrapText="1"/>
    </xf>
    <xf numFmtId="164" fontId="8" fillId="5" borderId="13" xfId="4" applyFont="1" applyFill="1" applyBorder="1" applyAlignment="1">
      <alignment horizontal="center" vertical="center" wrapText="1"/>
    </xf>
    <xf numFmtId="164" fontId="8" fillId="5" borderId="10" xfId="4" applyFont="1" applyFill="1" applyBorder="1" applyAlignment="1">
      <alignment horizontal="center" vertical="center" wrapText="1"/>
    </xf>
    <xf numFmtId="164" fontId="8" fillId="5" borderId="11" xfId="4" applyFont="1" applyFill="1" applyBorder="1" applyAlignment="1">
      <alignment horizontal="center" vertical="center" wrapText="1"/>
    </xf>
    <xf numFmtId="164" fontId="8" fillId="5" borderId="4" xfId="4" applyFont="1" applyFill="1" applyBorder="1" applyAlignment="1">
      <alignment horizontal="center" vertical="center" wrapText="1"/>
    </xf>
    <xf numFmtId="164" fontId="8" fillId="5" borderId="3" xfId="4" applyFont="1" applyFill="1" applyBorder="1" applyAlignment="1">
      <alignment horizontal="center" vertical="center" wrapText="1"/>
    </xf>
    <xf numFmtId="164" fontId="8" fillId="5" borderId="7" xfId="4" applyFont="1" applyFill="1" applyBorder="1" applyAlignment="1">
      <alignment horizontal="center" vertical="center" wrapText="1"/>
    </xf>
    <xf numFmtId="164" fontId="8" fillId="5" borderId="8" xfId="4" applyFont="1" applyFill="1" applyBorder="1" applyAlignment="1">
      <alignment horizontal="center" vertical="center" wrapText="1"/>
    </xf>
    <xf numFmtId="164" fontId="8" fillId="5" borderId="2" xfId="4" applyFont="1" applyFill="1" applyBorder="1" applyAlignment="1">
      <alignment horizontal="center" vertical="center" wrapText="1"/>
    </xf>
    <xf numFmtId="164" fontId="8" fillId="5" borderId="1" xfId="4" applyFont="1" applyFill="1" applyBorder="1" applyAlignment="1">
      <alignment horizontal="center" vertical="center" wrapText="1"/>
    </xf>
    <xf numFmtId="164" fontId="8" fillId="6" borderId="4" xfId="4" applyFont="1" applyFill="1" applyBorder="1" applyAlignment="1">
      <alignment horizontal="center" vertical="center" wrapText="1"/>
    </xf>
    <xf numFmtId="164" fontId="8" fillId="6" borderId="3" xfId="4" applyFont="1" applyFill="1" applyBorder="1" applyAlignment="1">
      <alignment horizontal="center" vertical="center" wrapText="1"/>
    </xf>
    <xf numFmtId="164" fontId="8" fillId="6" borderId="6" xfId="4" applyFont="1" applyFill="1" applyBorder="1" applyAlignment="1">
      <alignment horizontal="center" vertical="center" wrapText="1"/>
    </xf>
    <xf numFmtId="164" fontId="8" fillId="6" borderId="5" xfId="4" applyFont="1" applyFill="1" applyBorder="1" applyAlignment="1">
      <alignment horizontal="center" vertical="center" wrapText="1"/>
    </xf>
    <xf numFmtId="164" fontId="8" fillId="6" borderId="7" xfId="4" applyFont="1" applyFill="1" applyBorder="1" applyAlignment="1">
      <alignment horizontal="center" vertical="center" wrapText="1"/>
    </xf>
    <xf numFmtId="164" fontId="8" fillId="6" borderId="8" xfId="4" applyFont="1" applyFill="1" applyBorder="1" applyAlignment="1">
      <alignment horizontal="center" vertical="center" wrapText="1"/>
    </xf>
    <xf numFmtId="164" fontId="9" fillId="5" borderId="3" xfId="4" applyFont="1" applyFill="1" applyBorder="1" applyAlignment="1">
      <alignment horizontal="center" vertical="center" wrapText="1"/>
    </xf>
    <xf numFmtId="164" fontId="9" fillId="5" borderId="5" xfId="4" applyFont="1" applyFill="1" applyBorder="1" applyAlignment="1">
      <alignment horizontal="center" vertical="center" wrapText="1"/>
    </xf>
    <xf numFmtId="164" fontId="9" fillId="5" borderId="8" xfId="4" applyFont="1" applyFill="1" applyBorder="1" applyAlignment="1">
      <alignment horizontal="center" vertical="center" wrapText="1"/>
    </xf>
    <xf numFmtId="164" fontId="8" fillId="0" borderId="0" xfId="4" applyFont="1" applyAlignment="1">
      <alignment horizontal="center" vertical="center" wrapText="1"/>
    </xf>
    <xf numFmtId="164" fontId="8" fillId="5" borderId="9" xfId="4" applyFont="1" applyFill="1" applyBorder="1" applyAlignment="1">
      <alignment horizontal="center" vertical="center" wrapText="1"/>
    </xf>
    <xf numFmtId="164" fontId="8" fillId="5" borderId="15" xfId="4" applyFont="1" applyFill="1" applyBorder="1" applyAlignment="1">
      <alignment horizontal="center" vertical="center" wrapText="1"/>
    </xf>
    <xf numFmtId="164" fontId="18" fillId="2" borderId="13" xfId="4" applyFont="1" applyFill="1" applyBorder="1" applyAlignment="1">
      <alignment horizontal="center" vertical="center" wrapText="1"/>
    </xf>
    <xf numFmtId="164" fontId="19" fillId="6" borderId="2" xfId="4" applyFont="1" applyFill="1" applyBorder="1" applyAlignment="1">
      <alignment horizontal="left" vertical="center" wrapText="1"/>
    </xf>
    <xf numFmtId="164" fontId="19" fillId="6" borderId="3" xfId="4" applyFont="1" applyFill="1" applyBorder="1" applyAlignment="1">
      <alignment horizontal="left" vertical="center" wrapText="1"/>
    </xf>
    <xf numFmtId="164" fontId="18" fillId="6" borderId="4" xfId="4" applyFont="1" applyFill="1" applyBorder="1" applyAlignment="1">
      <alignment horizontal="center" vertical="center" wrapText="1"/>
    </xf>
    <xf numFmtId="164" fontId="18" fillId="6" borderId="3" xfId="4" applyFont="1" applyFill="1" applyBorder="1" applyAlignment="1">
      <alignment horizontal="center" vertical="center" wrapText="1"/>
    </xf>
    <xf numFmtId="164" fontId="19" fillId="6" borderId="0" xfId="4" applyFont="1" applyFill="1" applyAlignment="1">
      <alignment horizontal="left" vertical="center" wrapText="1"/>
    </xf>
    <xf numFmtId="164" fontId="19" fillId="6" borderId="5" xfId="4" applyFont="1" applyFill="1" applyBorder="1" applyAlignment="1">
      <alignment horizontal="left" vertical="center" wrapText="1"/>
    </xf>
    <xf numFmtId="164" fontId="8" fillId="0" borderId="14" xfId="4" applyFont="1" applyBorder="1" applyAlignment="1">
      <alignment horizontal="center" vertical="center" wrapText="1"/>
    </xf>
    <xf numFmtId="164" fontId="7" fillId="0" borderId="2" xfId="4" applyFont="1" applyBorder="1" applyAlignment="1">
      <alignment horizontal="left" vertical="center" wrapText="1"/>
    </xf>
    <xf numFmtId="164" fontId="7" fillId="0" borderId="3" xfId="4" applyFont="1" applyBorder="1" applyAlignment="1">
      <alignment horizontal="left" vertical="center" wrapText="1"/>
    </xf>
    <xf numFmtId="164" fontId="7" fillId="0" borderId="1" xfId="4" applyFont="1" applyBorder="1" applyAlignment="1">
      <alignment horizontal="left" vertical="center" wrapText="1"/>
    </xf>
    <xf numFmtId="164" fontId="7" fillId="0" borderId="8" xfId="4" applyFont="1" applyBorder="1" applyAlignment="1">
      <alignment horizontal="left" vertical="center" wrapText="1"/>
    </xf>
    <xf numFmtId="164" fontId="8" fillId="2" borderId="13" xfId="4" applyFont="1" applyFill="1" applyBorder="1" applyAlignment="1">
      <alignment horizontal="center"/>
    </xf>
    <xf numFmtId="164" fontId="8" fillId="2" borderId="10" xfId="4" applyFont="1" applyFill="1" applyBorder="1" applyAlignment="1">
      <alignment horizontal="center"/>
    </xf>
    <xf numFmtId="164" fontId="8" fillId="2" borderId="11" xfId="4" applyFont="1" applyFill="1" applyBorder="1" applyAlignment="1">
      <alignment horizontal="center"/>
    </xf>
    <xf numFmtId="9" fontId="8" fillId="2" borderId="13" xfId="5" applyFont="1" applyFill="1" applyBorder="1" applyAlignment="1">
      <alignment horizontal="center"/>
    </xf>
    <xf numFmtId="9" fontId="8" fillId="2" borderId="11" xfId="5" applyFont="1" applyFill="1" applyBorder="1" applyAlignment="1">
      <alignment horizontal="center"/>
    </xf>
    <xf numFmtId="164" fontId="8" fillId="0" borderId="0" xfId="4" applyFont="1" applyAlignment="1">
      <alignment vertical="center" wrapText="1"/>
    </xf>
    <xf numFmtId="164" fontId="7" fillId="3" borderId="0" xfId="4" applyFont="1" applyFill="1" applyAlignment="1" applyProtection="1">
      <alignment vertical="center"/>
      <protection locked="0"/>
    </xf>
    <xf numFmtId="164" fontId="8" fillId="0" borderId="2" xfId="4" applyFont="1" applyBorder="1" applyAlignment="1">
      <alignment vertical="center" wrapText="1"/>
    </xf>
    <xf numFmtId="164" fontId="8" fillId="0" borderId="3" xfId="4" applyFont="1" applyBorder="1" applyAlignment="1">
      <alignment vertical="center" wrapText="1"/>
    </xf>
    <xf numFmtId="164" fontId="7" fillId="3" borderId="5" xfId="4" applyFont="1" applyFill="1" applyBorder="1" applyAlignment="1" applyProtection="1">
      <alignment vertical="center"/>
      <protection locked="0"/>
    </xf>
    <xf numFmtId="0" fontId="7" fillId="0" borderId="0" xfId="4" applyNumberFormat="1" applyFont="1" applyAlignment="1">
      <alignment horizontal="left" wrapText="1"/>
    </xf>
    <xf numFmtId="164" fontId="7" fillId="0" borderId="0" xfId="4" applyFont="1" applyAlignment="1">
      <alignment vertical="center" wrapText="1"/>
    </xf>
    <xf numFmtId="164" fontId="7" fillId="0" borderId="2" xfId="4" applyFont="1" applyBorder="1" applyAlignment="1">
      <alignment vertical="center" wrapText="1"/>
    </xf>
    <xf numFmtId="164" fontId="7" fillId="0" borderId="3" xfId="4" applyFont="1" applyBorder="1" applyAlignment="1">
      <alignment vertical="center" wrapText="1"/>
    </xf>
    <xf numFmtId="164" fontId="7" fillId="3" borderId="1" xfId="4" applyFont="1" applyFill="1" applyBorder="1" applyAlignment="1" applyProtection="1">
      <alignment vertical="center"/>
      <protection locked="0"/>
    </xf>
    <xf numFmtId="164" fontId="7" fillId="3" borderId="8" xfId="4" applyFont="1" applyFill="1" applyBorder="1" applyAlignment="1" applyProtection="1">
      <alignment vertical="center"/>
      <protection locked="0"/>
    </xf>
    <xf numFmtId="164" fontId="8" fillId="2" borderId="10" xfId="4" applyFont="1" applyFill="1" applyBorder="1" applyAlignment="1">
      <alignment vertical="center" wrapText="1"/>
    </xf>
    <xf numFmtId="164" fontId="8" fillId="2" borderId="11" xfId="4" applyFont="1" applyFill="1" applyBorder="1" applyAlignment="1">
      <alignment vertical="center" wrapText="1"/>
    </xf>
  </cellXfs>
  <cellStyles count="6">
    <cellStyle name="Normal" xfId="0" builtinId="0"/>
    <cellStyle name="Normal 2" xfId="1" xr:uid="{0479768A-E78F-43DA-9763-41E55B9C61E5}"/>
    <cellStyle name="Normal 4 2 2 2" xfId="3" xr:uid="{C1945DAE-F8A2-4F8F-A0C1-FF3F71F6B604}"/>
    <cellStyle name="Normal 4 2 3 2" xfId="2" xr:uid="{637654B9-38D0-4F08-8672-7B986903CAF4}"/>
    <cellStyle name="Porcentagem" xfId="5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0B71-B624-47F6-B82B-F37EE7D196A3}">
  <dimension ref="A1:S150"/>
  <sheetViews>
    <sheetView showGridLines="0" tabSelected="1" zoomScale="86" zoomScaleNormal="86" workbookViewId="0">
      <selection activeCell="A7" sqref="A7:J7"/>
    </sheetView>
  </sheetViews>
  <sheetFormatPr defaultColWidth="9.109375" defaultRowHeight="13.8" x14ac:dyDescent="0.25"/>
  <cols>
    <col min="1" max="1" width="36.6640625" style="2" customWidth="1"/>
    <col min="2" max="2" width="14.5546875" style="2" customWidth="1"/>
    <col min="3" max="3" width="13.44140625" style="2" customWidth="1"/>
    <col min="4" max="4" width="15" style="2" customWidth="1"/>
    <col min="5" max="5" width="13.5546875" style="2" customWidth="1"/>
    <col min="6" max="6" width="14.5546875" style="2" customWidth="1"/>
    <col min="7" max="7" width="16.44140625" style="2" customWidth="1"/>
    <col min="8" max="9" width="16.5546875" style="2" customWidth="1"/>
    <col min="10" max="10" width="12.88671875" style="2" customWidth="1"/>
    <col min="11" max="11" width="16.44140625" style="2" customWidth="1"/>
    <col min="12" max="12" width="13.44140625" style="2" customWidth="1"/>
    <col min="13" max="13" width="16.109375" style="2" customWidth="1"/>
    <col min="14" max="14" width="12.5546875" style="2" customWidth="1"/>
    <col min="15" max="15" width="13.88671875" style="2" customWidth="1"/>
    <col min="16" max="16384" width="9.109375" style="2"/>
  </cols>
  <sheetData>
    <row r="1" spans="1:17" ht="15.6" x14ac:dyDescent="0.3">
      <c r="A1" s="1" t="s">
        <v>0</v>
      </c>
    </row>
    <row r="2" spans="1:17" ht="15.6" x14ac:dyDescent="0.3">
      <c r="A2" s="3"/>
      <c r="B2" s="4"/>
      <c r="C2" s="4"/>
      <c r="D2" s="4"/>
    </row>
    <row r="3" spans="1:17" s="7" customFormat="1" ht="15" customHeight="1" x14ac:dyDescent="0.25">
      <c r="A3" s="183" t="s">
        <v>142</v>
      </c>
      <c r="B3" s="183"/>
      <c r="C3" s="183"/>
      <c r="D3" s="183"/>
      <c r="E3" s="183"/>
      <c r="F3" s="183"/>
      <c r="G3" s="183"/>
      <c r="H3" s="183"/>
      <c r="I3" s="183"/>
      <c r="J3" s="183"/>
      <c r="K3" s="6"/>
    </row>
    <row r="4" spans="1:17" s="7" customFormat="1" ht="15" customHeight="1" x14ac:dyDescent="0.25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7" s="7" customFormat="1" ht="15" customHeight="1" x14ac:dyDescent="0.25">
      <c r="A5" s="183" t="s">
        <v>2</v>
      </c>
      <c r="B5" s="183"/>
      <c r="C5" s="183"/>
      <c r="D5" s="183"/>
      <c r="E5" s="183"/>
      <c r="F5" s="183"/>
      <c r="G5" s="183"/>
      <c r="H5" s="183"/>
      <c r="I5" s="183"/>
      <c r="J5" s="183"/>
      <c r="K5" s="6"/>
    </row>
    <row r="6" spans="1:17" s="7" customFormat="1" ht="15" customHeight="1" x14ac:dyDescent="0.25">
      <c r="A6" s="183" t="s">
        <v>3</v>
      </c>
      <c r="B6" s="183"/>
      <c r="C6" s="183"/>
      <c r="D6" s="183"/>
      <c r="E6" s="183"/>
      <c r="F6" s="183"/>
      <c r="G6" s="183"/>
      <c r="H6" s="183"/>
      <c r="I6" s="183"/>
      <c r="J6" s="183"/>
      <c r="K6" s="6"/>
    </row>
    <row r="7" spans="1:17" s="7" customFormat="1" ht="15" customHeight="1" x14ac:dyDescent="0.25">
      <c r="A7" s="184" t="s">
        <v>143</v>
      </c>
      <c r="B7" s="183"/>
      <c r="C7" s="183"/>
      <c r="D7" s="183"/>
      <c r="E7" s="183"/>
      <c r="F7" s="183"/>
      <c r="G7" s="183"/>
      <c r="H7" s="183"/>
      <c r="I7" s="183"/>
      <c r="J7" s="183"/>
      <c r="K7" s="6"/>
    </row>
    <row r="8" spans="1:17" s="7" customFormat="1" ht="14.25" customHeight="1" x14ac:dyDescent="0.2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6"/>
    </row>
    <row r="9" spans="1:17" ht="12.75" customHeight="1" thickBot="1" x14ac:dyDescent="0.3">
      <c r="A9" s="168" t="s">
        <v>4</v>
      </c>
      <c r="B9" s="168"/>
      <c r="C9" s="168"/>
      <c r="D9" s="168"/>
      <c r="E9" s="168"/>
      <c r="F9" s="168"/>
      <c r="G9" s="168"/>
      <c r="H9" s="168"/>
      <c r="I9" s="168"/>
      <c r="J9" s="9"/>
      <c r="O9" s="10">
        <v>1</v>
      </c>
      <c r="P9" s="7"/>
      <c r="Q9" s="7"/>
    </row>
    <row r="10" spans="1:17" ht="13.5" customHeight="1" x14ac:dyDescent="0.25">
      <c r="A10" s="169" t="s">
        <v>5</v>
      </c>
      <c r="B10" s="169"/>
      <c r="C10" s="169"/>
      <c r="D10" s="169"/>
      <c r="E10" s="169"/>
      <c r="F10" s="170"/>
      <c r="G10" s="175" t="s">
        <v>6</v>
      </c>
      <c r="H10" s="176"/>
      <c r="I10" s="175" t="s">
        <v>7</v>
      </c>
      <c r="J10" s="176"/>
      <c r="K10" s="175" t="s">
        <v>8</v>
      </c>
      <c r="L10" s="181"/>
      <c r="M10" s="181"/>
      <c r="N10" s="181"/>
      <c r="O10" s="176"/>
      <c r="P10" s="7"/>
      <c r="Q10" s="7"/>
    </row>
    <row r="11" spans="1:17" ht="13.5" customHeight="1" thickBot="1" x14ac:dyDescent="0.3">
      <c r="A11" s="171"/>
      <c r="B11" s="171"/>
      <c r="C11" s="171"/>
      <c r="D11" s="171"/>
      <c r="E11" s="171"/>
      <c r="F11" s="172"/>
      <c r="G11" s="177"/>
      <c r="H11" s="178"/>
      <c r="I11" s="177"/>
      <c r="J11" s="178"/>
      <c r="K11" s="179"/>
      <c r="L11" s="182"/>
      <c r="M11" s="182"/>
      <c r="N11" s="182"/>
      <c r="O11" s="180"/>
    </row>
    <row r="12" spans="1:17" ht="15" customHeight="1" x14ac:dyDescent="0.25">
      <c r="A12" s="171"/>
      <c r="B12" s="171"/>
      <c r="C12" s="171"/>
      <c r="D12" s="171"/>
      <c r="E12" s="171"/>
      <c r="F12" s="172"/>
      <c r="G12" s="177"/>
      <c r="H12" s="178"/>
      <c r="I12" s="177"/>
      <c r="J12" s="178"/>
      <c r="K12" s="175" t="s">
        <v>9</v>
      </c>
      <c r="L12" s="181"/>
      <c r="M12" s="176"/>
      <c r="N12" s="181" t="s">
        <v>10</v>
      </c>
      <c r="O12" s="176"/>
    </row>
    <row r="13" spans="1:17" ht="14.4" thickBot="1" x14ac:dyDescent="0.3">
      <c r="A13" s="173"/>
      <c r="B13" s="173"/>
      <c r="C13" s="173"/>
      <c r="D13" s="173"/>
      <c r="E13" s="173"/>
      <c r="F13" s="174"/>
      <c r="G13" s="179"/>
      <c r="H13" s="180"/>
      <c r="I13" s="177"/>
      <c r="J13" s="178"/>
      <c r="K13" s="179"/>
      <c r="L13" s="182"/>
      <c r="M13" s="180"/>
      <c r="N13" s="182"/>
      <c r="O13" s="180"/>
    </row>
    <row r="14" spans="1:17" ht="14.4" customHeight="1" x14ac:dyDescent="0.25">
      <c r="A14" s="187" t="s">
        <v>11</v>
      </c>
      <c r="B14" s="187"/>
      <c r="C14" s="187"/>
      <c r="D14" s="187"/>
      <c r="E14" s="187"/>
      <c r="F14" s="188"/>
      <c r="G14" s="189">
        <f>SUM(G15:H18)</f>
        <v>1209664</v>
      </c>
      <c r="H14" s="189"/>
      <c r="I14" s="189">
        <f>SUM(I15:J18)</f>
        <v>1209664</v>
      </c>
      <c r="J14" s="189"/>
      <c r="K14" s="132">
        <f>SUM(K15:M18)</f>
        <v>190504.43</v>
      </c>
      <c r="L14" s="133"/>
      <c r="M14" s="134"/>
      <c r="N14" s="141">
        <f>K14/I14</f>
        <v>0.15748540917147241</v>
      </c>
      <c r="O14" s="142"/>
    </row>
    <row r="15" spans="1:17" ht="16.5" customHeight="1" x14ac:dyDescent="0.25">
      <c r="A15" s="183" t="s">
        <v>12</v>
      </c>
      <c r="B15" s="183"/>
      <c r="C15" s="183"/>
      <c r="D15" s="183"/>
      <c r="E15" s="183"/>
      <c r="F15" s="190"/>
      <c r="G15" s="162">
        <v>87291</v>
      </c>
      <c r="H15" s="164"/>
      <c r="I15" s="162">
        <v>87291</v>
      </c>
      <c r="J15" s="164"/>
      <c r="K15" s="162">
        <v>2041.54</v>
      </c>
      <c r="L15" s="163"/>
      <c r="M15" s="164"/>
      <c r="N15" s="156">
        <f t="shared" ref="N15:N26" si="0">K15/I15</f>
        <v>2.3387749023381563E-2</v>
      </c>
      <c r="O15" s="157"/>
    </row>
    <row r="16" spans="1:17" ht="14.4" customHeight="1" x14ac:dyDescent="0.25">
      <c r="A16" s="185" t="s">
        <v>13</v>
      </c>
      <c r="B16" s="185"/>
      <c r="C16" s="185"/>
      <c r="D16" s="185"/>
      <c r="E16" s="185"/>
      <c r="F16" s="186"/>
      <c r="G16" s="162">
        <v>147631</v>
      </c>
      <c r="H16" s="164"/>
      <c r="I16" s="162">
        <v>147631</v>
      </c>
      <c r="J16" s="164"/>
      <c r="K16" s="162">
        <v>960</v>
      </c>
      <c r="L16" s="163"/>
      <c r="M16" s="164"/>
      <c r="N16" s="156">
        <f>K16/I16</f>
        <v>6.5026992975730034E-3</v>
      </c>
      <c r="O16" s="157"/>
    </row>
    <row r="17" spans="1:15" x14ac:dyDescent="0.25">
      <c r="A17" s="185" t="s">
        <v>14</v>
      </c>
      <c r="B17" s="185"/>
      <c r="C17" s="185"/>
      <c r="D17" s="185"/>
      <c r="E17" s="185"/>
      <c r="F17" s="186"/>
      <c r="G17" s="162">
        <v>375680</v>
      </c>
      <c r="H17" s="164"/>
      <c r="I17" s="162">
        <v>375680</v>
      </c>
      <c r="J17" s="164"/>
      <c r="K17" s="162">
        <v>95431.16</v>
      </c>
      <c r="L17" s="163"/>
      <c r="M17" s="164"/>
      <c r="N17" s="156">
        <f t="shared" si="0"/>
        <v>0.25402246592844974</v>
      </c>
      <c r="O17" s="157"/>
    </row>
    <row r="18" spans="1:15" x14ac:dyDescent="0.25">
      <c r="A18" s="185" t="s">
        <v>15</v>
      </c>
      <c r="B18" s="185"/>
      <c r="C18" s="185"/>
      <c r="D18" s="185"/>
      <c r="E18" s="185"/>
      <c r="F18" s="186"/>
      <c r="G18" s="162">
        <v>599062</v>
      </c>
      <c r="H18" s="164"/>
      <c r="I18" s="162">
        <v>599062</v>
      </c>
      <c r="J18" s="164"/>
      <c r="K18" s="162">
        <v>92071.73</v>
      </c>
      <c r="L18" s="163"/>
      <c r="M18" s="164"/>
      <c r="N18" s="156">
        <f t="shared" si="0"/>
        <v>0.15369315696872776</v>
      </c>
      <c r="O18" s="157"/>
    </row>
    <row r="19" spans="1:15" x14ac:dyDescent="0.25">
      <c r="A19" s="191" t="s">
        <v>16</v>
      </c>
      <c r="B19" s="191"/>
      <c r="C19" s="191"/>
      <c r="D19" s="191"/>
      <c r="E19" s="191"/>
      <c r="F19" s="192"/>
      <c r="G19" s="135">
        <f>SUM(G20:H25)</f>
        <v>23072082</v>
      </c>
      <c r="H19" s="137"/>
      <c r="I19" s="135">
        <f>SUM(I20:J25)</f>
        <v>23072082</v>
      </c>
      <c r="J19" s="137"/>
      <c r="K19" s="135">
        <f>SUM(K20:M25)</f>
        <v>4347855.8900000006</v>
      </c>
      <c r="L19" s="136"/>
      <c r="M19" s="137"/>
      <c r="N19" s="156">
        <f t="shared" si="0"/>
        <v>0.18844662089879885</v>
      </c>
      <c r="O19" s="157"/>
    </row>
    <row r="20" spans="1:15" x14ac:dyDescent="0.25">
      <c r="A20" s="185" t="s">
        <v>17</v>
      </c>
      <c r="B20" s="185"/>
      <c r="C20" s="185"/>
      <c r="D20" s="185"/>
      <c r="E20" s="185"/>
      <c r="F20" s="186"/>
      <c r="G20" s="162">
        <v>17388532</v>
      </c>
      <c r="H20" s="164"/>
      <c r="I20" s="162">
        <v>17388532</v>
      </c>
      <c r="J20" s="164"/>
      <c r="K20" s="162">
        <v>3387418.75</v>
      </c>
      <c r="L20" s="163"/>
      <c r="M20" s="164"/>
      <c r="N20" s="156">
        <f t="shared" si="0"/>
        <v>0.19480763240968244</v>
      </c>
      <c r="O20" s="157"/>
    </row>
    <row r="21" spans="1:15" x14ac:dyDescent="0.25">
      <c r="A21" s="185" t="s">
        <v>18</v>
      </c>
      <c r="B21" s="185"/>
      <c r="C21" s="185"/>
      <c r="D21" s="185"/>
      <c r="E21" s="185"/>
      <c r="F21" s="186"/>
      <c r="G21" s="162">
        <v>43153</v>
      </c>
      <c r="H21" s="164"/>
      <c r="I21" s="162">
        <v>43153</v>
      </c>
      <c r="J21" s="164"/>
      <c r="K21" s="162">
        <v>1500.47</v>
      </c>
      <c r="L21" s="163"/>
      <c r="M21" s="164"/>
      <c r="N21" s="156">
        <f t="shared" si="0"/>
        <v>3.4770931337334603E-2</v>
      </c>
      <c r="O21" s="157"/>
    </row>
    <row r="22" spans="1:15" x14ac:dyDescent="0.25">
      <c r="A22" s="185" t="s">
        <v>19</v>
      </c>
      <c r="B22" s="185"/>
      <c r="C22" s="185"/>
      <c r="D22" s="185"/>
      <c r="E22" s="185"/>
      <c r="F22" s="186"/>
      <c r="G22" s="162">
        <v>282296</v>
      </c>
      <c r="H22" s="164"/>
      <c r="I22" s="162">
        <v>282296</v>
      </c>
      <c r="J22" s="164"/>
      <c r="K22" s="162">
        <v>208393.17</v>
      </c>
      <c r="L22" s="163"/>
      <c r="M22" s="164"/>
      <c r="N22" s="156">
        <f t="shared" si="0"/>
        <v>0.73820801569983285</v>
      </c>
      <c r="O22" s="157"/>
    </row>
    <row r="23" spans="1:15" ht="14.4" customHeight="1" x14ac:dyDescent="0.25">
      <c r="A23" s="8" t="s">
        <v>20</v>
      </c>
      <c r="B23" s="8"/>
      <c r="C23" s="8"/>
      <c r="D23" s="8"/>
      <c r="E23" s="8"/>
      <c r="F23" s="14"/>
      <c r="G23" s="162">
        <v>5298088</v>
      </c>
      <c r="H23" s="164"/>
      <c r="I23" s="162">
        <v>5298088</v>
      </c>
      <c r="J23" s="164"/>
      <c r="K23" s="162">
        <v>742389.88</v>
      </c>
      <c r="L23" s="163"/>
      <c r="M23" s="164"/>
      <c r="N23" s="156">
        <f>K23/I23</f>
        <v>0.14012411269876981</v>
      </c>
      <c r="O23" s="157"/>
    </row>
    <row r="24" spans="1:15" ht="14.4" customHeight="1" x14ac:dyDescent="0.25">
      <c r="A24" s="8" t="s">
        <v>21</v>
      </c>
      <c r="B24" s="8"/>
      <c r="C24" s="8"/>
      <c r="D24" s="8"/>
      <c r="E24" s="8"/>
      <c r="F24" s="14"/>
      <c r="G24" s="162">
        <v>60013</v>
      </c>
      <c r="H24" s="164"/>
      <c r="I24" s="162">
        <v>60013</v>
      </c>
      <c r="J24" s="164"/>
      <c r="K24" s="162">
        <v>8153.62</v>
      </c>
      <c r="L24" s="163"/>
      <c r="M24" s="164"/>
      <c r="N24" s="156">
        <f>K24/I24</f>
        <v>0.13586422941695966</v>
      </c>
      <c r="O24" s="157"/>
    </row>
    <row r="25" spans="1:15" ht="14.4" thickBot="1" x14ac:dyDescent="0.3">
      <c r="A25" s="8" t="s">
        <v>22</v>
      </c>
      <c r="B25" s="8"/>
      <c r="C25" s="8"/>
      <c r="D25" s="8"/>
      <c r="E25" s="8"/>
      <c r="F25" s="14"/>
      <c r="G25" s="165">
        <v>0</v>
      </c>
      <c r="H25" s="167"/>
      <c r="I25" s="12"/>
      <c r="J25" s="13">
        <v>0</v>
      </c>
      <c r="K25" s="165">
        <v>0</v>
      </c>
      <c r="L25" s="166"/>
      <c r="M25" s="167"/>
      <c r="N25" s="158"/>
      <c r="O25" s="159"/>
    </row>
    <row r="26" spans="1:15" ht="29.25" customHeight="1" thickBot="1" x14ac:dyDescent="0.3">
      <c r="A26" s="200" t="s">
        <v>23</v>
      </c>
      <c r="B26" s="200"/>
      <c r="C26" s="200"/>
      <c r="D26" s="200"/>
      <c r="E26" s="200"/>
      <c r="F26" s="201"/>
      <c r="G26" s="193">
        <f>G14+G19</f>
        <v>24281746</v>
      </c>
      <c r="H26" s="193"/>
      <c r="I26" s="193">
        <f>I14+I19</f>
        <v>24281746</v>
      </c>
      <c r="J26" s="193"/>
      <c r="K26" s="202">
        <f>K14+K19</f>
        <v>4538360.32</v>
      </c>
      <c r="L26" s="203"/>
      <c r="M26" s="204"/>
      <c r="N26" s="160">
        <f t="shared" si="0"/>
        <v>0.18690420038163649</v>
      </c>
      <c r="O26" s="161"/>
    </row>
    <row r="27" spans="1:15" ht="23.25" customHeight="1" thickBot="1" x14ac:dyDescent="0.3">
      <c r="A27" s="15"/>
      <c r="B27" s="15"/>
      <c r="C27" s="15"/>
      <c r="D27" s="15"/>
      <c r="E27" s="16"/>
      <c r="F27" s="16"/>
      <c r="G27" s="16"/>
      <c r="H27" s="16"/>
      <c r="I27" s="17"/>
      <c r="J27" s="16"/>
      <c r="K27" s="16"/>
    </row>
    <row r="28" spans="1:15" ht="23.25" customHeight="1" thickBot="1" x14ac:dyDescent="0.3">
      <c r="A28" s="169" t="s">
        <v>24</v>
      </c>
      <c r="B28" s="169"/>
      <c r="C28" s="169"/>
      <c r="D28" s="169"/>
      <c r="E28" s="169"/>
      <c r="F28" s="170"/>
      <c r="G28" s="193" t="s">
        <v>25</v>
      </c>
      <c r="H28" s="193" t="s">
        <v>26</v>
      </c>
      <c r="I28" s="193" t="s">
        <v>27</v>
      </c>
      <c r="J28" s="193"/>
      <c r="K28" s="193" t="s">
        <v>28</v>
      </c>
      <c r="L28" s="205"/>
      <c r="M28" s="193" t="s">
        <v>29</v>
      </c>
      <c r="N28" s="205"/>
      <c r="O28" s="193" t="s">
        <v>30</v>
      </c>
    </row>
    <row r="29" spans="1:15" ht="33" customHeight="1" thickBot="1" x14ac:dyDescent="0.3">
      <c r="A29" s="173"/>
      <c r="B29" s="173"/>
      <c r="C29" s="173"/>
      <c r="D29" s="173"/>
      <c r="E29" s="173"/>
      <c r="F29" s="174"/>
      <c r="G29" s="193"/>
      <c r="H29" s="193"/>
      <c r="I29" s="18" t="s">
        <v>31</v>
      </c>
      <c r="J29" s="18" t="s">
        <v>32</v>
      </c>
      <c r="K29" s="18" t="s">
        <v>33</v>
      </c>
      <c r="L29" s="18" t="s">
        <v>34</v>
      </c>
      <c r="M29" s="18" t="s">
        <v>35</v>
      </c>
      <c r="N29" s="18" t="s">
        <v>36</v>
      </c>
      <c r="O29" s="193"/>
    </row>
    <row r="30" spans="1:15" s="102" customFormat="1" x14ac:dyDescent="0.25">
      <c r="A30" s="194" t="s">
        <v>37</v>
      </c>
      <c r="B30" s="194"/>
      <c r="C30" s="194"/>
      <c r="D30" s="194"/>
      <c r="E30" s="194"/>
      <c r="F30" s="195"/>
      <c r="G30" s="101">
        <f>SUM(G31:G32)</f>
        <v>6041027.4800000004</v>
      </c>
      <c r="H30" s="101">
        <f>SUM(H31:H32)</f>
        <v>6094870.5700000003</v>
      </c>
      <c r="I30" s="101">
        <f>SUM(I31:I32)</f>
        <v>919967.42</v>
      </c>
      <c r="J30" s="124">
        <f>I30/H30</f>
        <v>0.1509412561651822</v>
      </c>
      <c r="K30" s="101">
        <f>SUM(K31:K32)</f>
        <v>698118.51</v>
      </c>
      <c r="L30" s="124">
        <f>K30/H30</f>
        <v>0.11454197459684529</v>
      </c>
      <c r="M30" s="101">
        <f>SUM(M31:M32)</f>
        <v>335049.88</v>
      </c>
      <c r="N30" s="105">
        <f>M30/H30</f>
        <v>5.4972435616462971E-2</v>
      </c>
      <c r="O30" s="101">
        <f>SUM(O31:O32)</f>
        <v>0</v>
      </c>
    </row>
    <row r="31" spans="1:15" ht="14.4" x14ac:dyDescent="0.3">
      <c r="A31" s="196" t="s">
        <v>38</v>
      </c>
      <c r="B31" s="196"/>
      <c r="C31" s="196"/>
      <c r="D31" s="196"/>
      <c r="E31" s="196"/>
      <c r="F31" s="197"/>
      <c r="G31" s="114">
        <f>6041027.48-G32</f>
        <v>6011027.4800000004</v>
      </c>
      <c r="H31" s="114">
        <f>6094870.57-H32</f>
        <v>6093990.9800000004</v>
      </c>
      <c r="I31" s="21">
        <v>919967.42</v>
      </c>
      <c r="J31" s="125">
        <f t="shared" ref="J31:J51" si="1">I31/H31</f>
        <v>0.15096304261349597</v>
      </c>
      <c r="K31" s="21">
        <v>698118.51</v>
      </c>
      <c r="L31" s="125">
        <f t="shared" ref="L31:L51" si="2">K31/H31</f>
        <v>0.11455850727235568</v>
      </c>
      <c r="M31" s="21">
        <v>335049.88</v>
      </c>
      <c r="N31" s="106">
        <f t="shared" ref="N31:N51" si="3">M31/H31</f>
        <v>5.4980370187551537E-2</v>
      </c>
      <c r="O31" s="21">
        <v>0</v>
      </c>
    </row>
    <row r="32" spans="1:15" x14ac:dyDescent="0.25">
      <c r="A32" s="196" t="s">
        <v>39</v>
      </c>
      <c r="B32" s="196"/>
      <c r="C32" s="196"/>
      <c r="D32" s="196"/>
      <c r="E32" s="196"/>
      <c r="F32" s="197"/>
      <c r="G32" s="19">
        <v>30000</v>
      </c>
      <c r="H32" s="20">
        <v>879.59</v>
      </c>
      <c r="I32" s="21">
        <v>0</v>
      </c>
      <c r="J32" s="125">
        <f t="shared" si="1"/>
        <v>0</v>
      </c>
      <c r="K32" s="21">
        <v>0</v>
      </c>
      <c r="L32" s="125"/>
      <c r="M32" s="21">
        <v>0</v>
      </c>
      <c r="N32" s="106"/>
      <c r="O32" s="21">
        <f t="shared" ref="O32:O50" si="4">I32-K32</f>
        <v>0</v>
      </c>
    </row>
    <row r="33" spans="1:15" s="102" customFormat="1" x14ac:dyDescent="0.25">
      <c r="A33" s="198" t="s">
        <v>40</v>
      </c>
      <c r="B33" s="198"/>
      <c r="C33" s="198"/>
      <c r="D33" s="198"/>
      <c r="E33" s="198"/>
      <c r="F33" s="199"/>
      <c r="G33" s="103">
        <f>SUM(G34:G35)</f>
        <v>614115.57999999996</v>
      </c>
      <c r="H33" s="103">
        <f t="shared" ref="H33:M33" si="5">SUM(H34:H35)</f>
        <v>588431.35999999999</v>
      </c>
      <c r="I33" s="103">
        <f t="shared" si="5"/>
        <v>503093.47</v>
      </c>
      <c r="J33" s="126">
        <f t="shared" si="1"/>
        <v>0.85497392593080013</v>
      </c>
      <c r="K33" s="103">
        <f t="shared" si="5"/>
        <v>55784.59</v>
      </c>
      <c r="L33" s="126">
        <f t="shared" si="2"/>
        <v>9.4802204287684461E-2</v>
      </c>
      <c r="M33" s="103">
        <f t="shared" si="5"/>
        <v>2724.96</v>
      </c>
      <c r="N33" s="107">
        <f t="shared" si="3"/>
        <v>4.6308884693025201E-3</v>
      </c>
      <c r="O33" s="21">
        <v>0</v>
      </c>
    </row>
    <row r="34" spans="1:15" ht="14.4" x14ac:dyDescent="0.3">
      <c r="A34" s="196" t="s">
        <v>38</v>
      </c>
      <c r="B34" s="196"/>
      <c r="C34" s="196"/>
      <c r="D34" s="196"/>
      <c r="E34" s="196"/>
      <c r="F34" s="197"/>
      <c r="G34" s="114">
        <f>614115.58-G35</f>
        <v>613909.41999999993</v>
      </c>
      <c r="H34" s="20">
        <f>588431.36-H35</f>
        <v>583261.98</v>
      </c>
      <c r="I34" s="114">
        <f>506858.16-I35-3764.69</f>
        <v>497924.08999999997</v>
      </c>
      <c r="J34" s="125">
        <f t="shared" si="1"/>
        <v>0.8536885774725107</v>
      </c>
      <c r="K34" s="21">
        <v>55784.59</v>
      </c>
      <c r="L34" s="125">
        <f t="shared" si="2"/>
        <v>9.564242469567448E-2</v>
      </c>
      <c r="M34" s="21">
        <v>2724.96</v>
      </c>
      <c r="N34" s="106">
        <f t="shared" si="3"/>
        <v>4.6719314706574911E-3</v>
      </c>
      <c r="O34" s="21">
        <v>0</v>
      </c>
    </row>
    <row r="35" spans="1:15" x14ac:dyDescent="0.25">
      <c r="A35" s="196" t="s">
        <v>41</v>
      </c>
      <c r="B35" s="196"/>
      <c r="C35" s="196"/>
      <c r="D35" s="196"/>
      <c r="E35" s="196"/>
      <c r="F35" s="197"/>
      <c r="G35" s="19">
        <v>206.16</v>
      </c>
      <c r="H35" s="20">
        <f>G35+4963.22</f>
        <v>5169.38</v>
      </c>
      <c r="I35" s="21">
        <v>5169.38</v>
      </c>
      <c r="J35" s="125">
        <f t="shared" si="1"/>
        <v>1</v>
      </c>
      <c r="K35" s="21">
        <v>0</v>
      </c>
      <c r="L35" s="125">
        <f t="shared" si="2"/>
        <v>0</v>
      </c>
      <c r="M35" s="21">
        <v>0</v>
      </c>
      <c r="N35" s="106">
        <f t="shared" si="3"/>
        <v>0</v>
      </c>
      <c r="O35" s="21">
        <f t="shared" si="4"/>
        <v>5169.38</v>
      </c>
    </row>
    <row r="36" spans="1:15" s="102" customFormat="1" x14ac:dyDescent="0.25">
      <c r="A36" s="198" t="s">
        <v>42</v>
      </c>
      <c r="B36" s="198"/>
      <c r="C36" s="198"/>
      <c r="D36" s="198"/>
      <c r="E36" s="198"/>
      <c r="F36" s="198"/>
      <c r="G36" s="103">
        <f>SUM(G37:G38)</f>
        <v>134490.57999999999</v>
      </c>
      <c r="H36" s="103">
        <f t="shared" ref="H36:M36" si="6">SUM(H37:H38)</f>
        <v>134490.57999999999</v>
      </c>
      <c r="I36" s="103">
        <f t="shared" si="6"/>
        <v>0</v>
      </c>
      <c r="J36" s="126">
        <f t="shared" si="1"/>
        <v>0</v>
      </c>
      <c r="K36" s="103">
        <f t="shared" si="6"/>
        <v>0</v>
      </c>
      <c r="L36" s="126">
        <f t="shared" si="2"/>
        <v>0</v>
      </c>
      <c r="M36" s="103">
        <f t="shared" si="6"/>
        <v>0</v>
      </c>
      <c r="N36" s="107">
        <f t="shared" si="3"/>
        <v>0</v>
      </c>
      <c r="O36" s="21">
        <f t="shared" si="4"/>
        <v>0</v>
      </c>
    </row>
    <row r="37" spans="1:15" x14ac:dyDescent="0.25">
      <c r="A37" s="196" t="s">
        <v>38</v>
      </c>
      <c r="B37" s="196"/>
      <c r="C37" s="196"/>
      <c r="D37" s="196"/>
      <c r="E37" s="196"/>
      <c r="F37" s="197"/>
      <c r="G37" s="19">
        <v>134490.57999999999</v>
      </c>
      <c r="H37" s="20">
        <f>G37</f>
        <v>134490.57999999999</v>
      </c>
      <c r="I37" s="21">
        <v>0</v>
      </c>
      <c r="J37" s="125">
        <f t="shared" si="1"/>
        <v>0</v>
      </c>
      <c r="K37" s="21">
        <v>0</v>
      </c>
      <c r="L37" s="125">
        <f t="shared" si="2"/>
        <v>0</v>
      </c>
      <c r="M37" s="21">
        <v>0</v>
      </c>
      <c r="N37" s="106">
        <f t="shared" si="3"/>
        <v>0</v>
      </c>
      <c r="O37" s="21">
        <f t="shared" si="4"/>
        <v>0</v>
      </c>
    </row>
    <row r="38" spans="1:15" x14ac:dyDescent="0.25">
      <c r="A38" s="196" t="s">
        <v>41</v>
      </c>
      <c r="B38" s="196"/>
      <c r="C38" s="196"/>
      <c r="D38" s="196"/>
      <c r="E38" s="196"/>
      <c r="F38" s="197"/>
      <c r="G38" s="19">
        <v>0</v>
      </c>
      <c r="H38" s="20">
        <v>0</v>
      </c>
      <c r="I38" s="21">
        <v>0</v>
      </c>
      <c r="J38" s="125"/>
      <c r="K38" s="21">
        <v>0</v>
      </c>
      <c r="L38" s="125"/>
      <c r="M38" s="21">
        <v>0</v>
      </c>
      <c r="N38" s="106"/>
      <c r="O38" s="21">
        <f t="shared" si="4"/>
        <v>0</v>
      </c>
    </row>
    <row r="39" spans="1:15" s="102" customFormat="1" x14ac:dyDescent="0.25">
      <c r="A39" s="198" t="s">
        <v>43</v>
      </c>
      <c r="B39" s="198"/>
      <c r="C39" s="198"/>
      <c r="D39" s="198"/>
      <c r="E39" s="198"/>
      <c r="F39" s="199"/>
      <c r="G39" s="103">
        <f>SUM(G40:G41)</f>
        <v>82005.94</v>
      </c>
      <c r="H39" s="103">
        <f t="shared" ref="H39:M39" si="7">SUM(H40:H41)</f>
        <v>82005.94</v>
      </c>
      <c r="I39" s="103">
        <f t="shared" si="7"/>
        <v>4632.6000000000004</v>
      </c>
      <c r="J39" s="126">
        <f t="shared" si="1"/>
        <v>5.6491029796134282E-2</v>
      </c>
      <c r="K39" s="103">
        <f t="shared" si="7"/>
        <v>4632.6000000000004</v>
      </c>
      <c r="L39" s="126">
        <f t="shared" si="2"/>
        <v>5.6491029796134282E-2</v>
      </c>
      <c r="M39" s="103">
        <f t="shared" si="7"/>
        <v>2162.36</v>
      </c>
      <c r="N39" s="107">
        <f t="shared" si="3"/>
        <v>2.6368333806063318E-2</v>
      </c>
      <c r="O39" s="21">
        <f t="shared" si="4"/>
        <v>0</v>
      </c>
    </row>
    <row r="40" spans="1:15" x14ac:dyDescent="0.25">
      <c r="A40" s="196" t="s">
        <v>38</v>
      </c>
      <c r="B40" s="196"/>
      <c r="C40" s="196"/>
      <c r="D40" s="196"/>
      <c r="E40" s="196"/>
      <c r="F40" s="197"/>
      <c r="G40" s="19">
        <v>82005.94</v>
      </c>
      <c r="H40" s="20">
        <f>G40</f>
        <v>82005.94</v>
      </c>
      <c r="I40" s="22">
        <v>4632.6000000000004</v>
      </c>
      <c r="J40" s="125">
        <f t="shared" si="1"/>
        <v>5.6491029796134282E-2</v>
      </c>
      <c r="K40" s="22">
        <v>4632.6000000000004</v>
      </c>
      <c r="L40" s="125">
        <f t="shared" si="2"/>
        <v>5.6491029796134282E-2</v>
      </c>
      <c r="M40" s="22">
        <v>2162.36</v>
      </c>
      <c r="N40" s="106">
        <f t="shared" si="3"/>
        <v>2.6368333806063318E-2</v>
      </c>
      <c r="O40" s="21">
        <f t="shared" si="4"/>
        <v>0</v>
      </c>
    </row>
    <row r="41" spans="1:15" x14ac:dyDescent="0.25">
      <c r="A41" s="196" t="s">
        <v>41</v>
      </c>
      <c r="B41" s="196"/>
      <c r="C41" s="196"/>
      <c r="D41" s="196"/>
      <c r="E41" s="196"/>
      <c r="F41" s="197"/>
      <c r="G41" s="23"/>
      <c r="H41" s="19">
        <v>0</v>
      </c>
      <c r="I41" s="21"/>
      <c r="J41" s="125"/>
      <c r="K41" s="21">
        <v>0</v>
      </c>
      <c r="L41" s="125"/>
      <c r="M41" s="21">
        <v>0</v>
      </c>
      <c r="N41" s="106"/>
      <c r="O41" s="21">
        <f t="shared" si="4"/>
        <v>0</v>
      </c>
    </row>
    <row r="42" spans="1:15" s="102" customFormat="1" x14ac:dyDescent="0.25">
      <c r="A42" s="198" t="s">
        <v>44</v>
      </c>
      <c r="B42" s="198"/>
      <c r="C42" s="198"/>
      <c r="D42" s="198"/>
      <c r="E42" s="198"/>
      <c r="F42" s="199"/>
      <c r="G42" s="103">
        <f>SUM(G43:G44)</f>
        <v>0</v>
      </c>
      <c r="H42" s="103">
        <f t="shared" ref="H42:M42" si="8">SUM(H43:H44)</f>
        <v>0</v>
      </c>
      <c r="I42" s="103">
        <f t="shared" si="8"/>
        <v>0</v>
      </c>
      <c r="J42" s="126"/>
      <c r="K42" s="103">
        <f t="shared" si="8"/>
        <v>0</v>
      </c>
      <c r="L42" s="126"/>
      <c r="M42" s="103">
        <f t="shared" si="8"/>
        <v>0</v>
      </c>
      <c r="N42" s="107"/>
      <c r="O42" s="21">
        <f t="shared" si="4"/>
        <v>0</v>
      </c>
    </row>
    <row r="43" spans="1:15" x14ac:dyDescent="0.25">
      <c r="A43" s="196" t="s">
        <v>38</v>
      </c>
      <c r="B43" s="196"/>
      <c r="C43" s="196"/>
      <c r="D43" s="196"/>
      <c r="E43" s="196"/>
      <c r="F43" s="197"/>
      <c r="G43" s="19"/>
      <c r="H43" s="20">
        <f>G43</f>
        <v>0</v>
      </c>
      <c r="I43" s="21"/>
      <c r="J43" s="125"/>
      <c r="K43" s="21"/>
      <c r="L43" s="125"/>
      <c r="M43" s="21"/>
      <c r="N43" s="106"/>
      <c r="O43" s="21">
        <f t="shared" si="4"/>
        <v>0</v>
      </c>
    </row>
    <row r="44" spans="1:15" x14ac:dyDescent="0.25">
      <c r="A44" s="196" t="s">
        <v>41</v>
      </c>
      <c r="B44" s="196"/>
      <c r="C44" s="196"/>
      <c r="D44" s="196"/>
      <c r="E44" s="196"/>
      <c r="F44" s="197"/>
      <c r="G44" s="19">
        <v>0</v>
      </c>
      <c r="H44" s="20">
        <v>0</v>
      </c>
      <c r="I44" s="21">
        <v>0</v>
      </c>
      <c r="J44" s="125"/>
      <c r="K44" s="21">
        <v>0</v>
      </c>
      <c r="L44" s="125"/>
      <c r="M44" s="21">
        <v>0</v>
      </c>
      <c r="N44" s="106"/>
      <c r="O44" s="21">
        <f t="shared" si="4"/>
        <v>0</v>
      </c>
    </row>
    <row r="45" spans="1:15" s="102" customFormat="1" x14ac:dyDescent="0.25">
      <c r="A45" s="198" t="s">
        <v>45</v>
      </c>
      <c r="B45" s="198"/>
      <c r="C45" s="198"/>
      <c r="D45" s="198"/>
      <c r="E45" s="198"/>
      <c r="F45" s="199"/>
      <c r="G45" s="103">
        <f>SUM(G46:G47)</f>
        <v>0</v>
      </c>
      <c r="H45" s="103">
        <f t="shared" ref="H45:M45" si="9">SUM(H46:H47)</f>
        <v>0</v>
      </c>
      <c r="I45" s="103">
        <f t="shared" si="9"/>
        <v>0</v>
      </c>
      <c r="J45" s="126" t="e">
        <f t="shared" si="1"/>
        <v>#DIV/0!</v>
      </c>
      <c r="K45" s="103">
        <f t="shared" si="9"/>
        <v>0</v>
      </c>
      <c r="L45" s="126" t="e">
        <f t="shared" si="2"/>
        <v>#DIV/0!</v>
      </c>
      <c r="M45" s="103">
        <f t="shared" si="9"/>
        <v>0</v>
      </c>
      <c r="N45" s="107" t="e">
        <f t="shared" si="3"/>
        <v>#DIV/0!</v>
      </c>
      <c r="O45" s="21">
        <f t="shared" si="4"/>
        <v>0</v>
      </c>
    </row>
    <row r="46" spans="1:15" x14ac:dyDescent="0.25">
      <c r="A46" s="196" t="s">
        <v>38</v>
      </c>
      <c r="B46" s="196"/>
      <c r="C46" s="196"/>
      <c r="D46" s="196"/>
      <c r="E46" s="196"/>
      <c r="F46" s="197"/>
      <c r="G46" s="19">
        <v>0</v>
      </c>
      <c r="H46" s="20">
        <v>0</v>
      </c>
      <c r="I46" s="21">
        <v>0</v>
      </c>
      <c r="J46" s="125" t="e">
        <f t="shared" si="1"/>
        <v>#DIV/0!</v>
      </c>
      <c r="K46" s="21"/>
      <c r="L46" s="125" t="e">
        <f t="shared" si="2"/>
        <v>#DIV/0!</v>
      </c>
      <c r="M46" s="21"/>
      <c r="N46" s="106" t="e">
        <f t="shared" si="3"/>
        <v>#DIV/0!</v>
      </c>
      <c r="O46" s="21">
        <f t="shared" si="4"/>
        <v>0</v>
      </c>
    </row>
    <row r="47" spans="1:15" x14ac:dyDescent="0.25">
      <c r="A47" s="196" t="s">
        <v>41</v>
      </c>
      <c r="B47" s="196"/>
      <c r="C47" s="196"/>
      <c r="D47" s="196"/>
      <c r="E47" s="196"/>
      <c r="F47" s="197"/>
      <c r="G47" s="19">
        <v>0</v>
      </c>
      <c r="H47" s="20">
        <v>0</v>
      </c>
      <c r="I47" s="21">
        <v>0</v>
      </c>
      <c r="J47" s="125"/>
      <c r="K47" s="21">
        <v>0</v>
      </c>
      <c r="L47" s="125"/>
      <c r="M47" s="21">
        <v>0</v>
      </c>
      <c r="N47" s="106"/>
      <c r="O47" s="21">
        <f t="shared" si="4"/>
        <v>0</v>
      </c>
    </row>
    <row r="48" spans="1:15" s="102" customFormat="1" x14ac:dyDescent="0.25">
      <c r="A48" s="198" t="s">
        <v>46</v>
      </c>
      <c r="B48" s="198"/>
      <c r="C48" s="198"/>
      <c r="D48" s="198"/>
      <c r="E48" s="198"/>
      <c r="F48" s="199"/>
      <c r="G48" s="103">
        <f>SUM(G49:G50)</f>
        <v>0</v>
      </c>
      <c r="H48" s="103">
        <f t="shared" ref="H48:M48" si="10">SUM(H49:H50)</f>
        <v>0</v>
      </c>
      <c r="I48" s="103">
        <f t="shared" si="10"/>
        <v>0</v>
      </c>
      <c r="J48" s="126"/>
      <c r="K48" s="103">
        <f t="shared" si="10"/>
        <v>0</v>
      </c>
      <c r="L48" s="126"/>
      <c r="M48" s="103">
        <f t="shared" si="10"/>
        <v>0</v>
      </c>
      <c r="N48" s="107"/>
      <c r="O48" s="21">
        <f t="shared" si="4"/>
        <v>0</v>
      </c>
    </row>
    <row r="49" spans="1:15" x14ac:dyDescent="0.25">
      <c r="A49" s="196" t="s">
        <v>38</v>
      </c>
      <c r="B49" s="196"/>
      <c r="C49" s="196"/>
      <c r="D49" s="196"/>
      <c r="E49" s="196"/>
      <c r="F49" s="197"/>
      <c r="G49" s="19"/>
      <c r="H49" s="20"/>
      <c r="I49" s="21"/>
      <c r="J49" s="125"/>
      <c r="K49" s="21"/>
      <c r="L49" s="125"/>
      <c r="M49" s="21"/>
      <c r="N49" s="106"/>
      <c r="O49" s="21">
        <f t="shared" si="4"/>
        <v>0</v>
      </c>
    </row>
    <row r="50" spans="1:15" ht="14.4" thickBot="1" x14ac:dyDescent="0.3">
      <c r="A50" s="206" t="s">
        <v>41</v>
      </c>
      <c r="B50" s="206"/>
      <c r="C50" s="206"/>
      <c r="D50" s="206"/>
      <c r="E50" s="206"/>
      <c r="F50" s="207"/>
      <c r="G50" s="24"/>
      <c r="H50" s="25"/>
      <c r="I50" s="26"/>
      <c r="J50" s="127"/>
      <c r="K50" s="26"/>
      <c r="L50" s="127"/>
      <c r="M50" s="26"/>
      <c r="N50" s="108"/>
      <c r="O50" s="21">
        <f t="shared" si="4"/>
        <v>0</v>
      </c>
    </row>
    <row r="51" spans="1:15" s="102" customFormat="1" ht="16.5" customHeight="1" thickBot="1" x14ac:dyDescent="0.3">
      <c r="A51" s="200" t="s">
        <v>47</v>
      </c>
      <c r="B51" s="200"/>
      <c r="C51" s="200"/>
      <c r="D51" s="200"/>
      <c r="E51" s="200"/>
      <c r="F51" s="201"/>
      <c r="G51" s="104">
        <f>G30+G33+G36+G39+G42+G45+G48</f>
        <v>6871639.580000001</v>
      </c>
      <c r="H51" s="104">
        <f>H30+H33+H36+H39+H42+H45+H48</f>
        <v>6899798.4500000011</v>
      </c>
      <c r="I51" s="104">
        <f>I30+I33+I36+I39+I42+I45+I48</f>
        <v>1427693.4900000002</v>
      </c>
      <c r="J51" s="109">
        <f t="shared" si="1"/>
        <v>0.20691814410897755</v>
      </c>
      <c r="K51" s="104">
        <f>K30+K33+K36+K39+K42+K45+K48</f>
        <v>758535.7</v>
      </c>
      <c r="L51" s="109">
        <f t="shared" si="2"/>
        <v>0.10993592138912403</v>
      </c>
      <c r="M51" s="104">
        <f>M30+M33+M36+M39+M42+M45+M48</f>
        <v>339937.2</v>
      </c>
      <c r="N51" s="109">
        <f t="shared" si="3"/>
        <v>4.9267699986222054E-2</v>
      </c>
      <c r="O51" s="104">
        <f>O30+O33+O36+O39+O42+O45+O48</f>
        <v>0</v>
      </c>
    </row>
    <row r="52" spans="1:15" ht="16.5" customHeight="1" thickBot="1" x14ac:dyDescent="0.3">
      <c r="A52" s="30"/>
      <c r="B52" s="30"/>
      <c r="C52" s="30"/>
      <c r="D52" s="30"/>
      <c r="E52" s="30"/>
      <c r="F52" s="30"/>
      <c r="G52" s="31"/>
      <c r="H52" s="32"/>
      <c r="I52" s="33"/>
      <c r="J52" s="33"/>
      <c r="K52" s="33"/>
      <c r="L52" s="33"/>
      <c r="M52" s="33"/>
      <c r="N52" s="33"/>
      <c r="O52" s="32"/>
    </row>
    <row r="53" spans="1:15" ht="16.5" customHeight="1" x14ac:dyDescent="0.25">
      <c r="A53" s="169" t="s">
        <v>48</v>
      </c>
      <c r="B53" s="169"/>
      <c r="C53" s="169"/>
      <c r="D53" s="169"/>
      <c r="E53" s="169"/>
      <c r="F53" s="169"/>
      <c r="G53" s="169"/>
      <c r="H53" s="169"/>
      <c r="I53" s="170"/>
      <c r="J53" s="175" t="s">
        <v>27</v>
      </c>
      <c r="K53" s="176"/>
      <c r="L53" s="175" t="s">
        <v>28</v>
      </c>
      <c r="M53" s="176"/>
      <c r="N53" s="175" t="s">
        <v>29</v>
      </c>
      <c r="O53" s="176"/>
    </row>
    <row r="54" spans="1:15" ht="38.25" customHeight="1" thickBot="1" x14ac:dyDescent="0.3">
      <c r="A54" s="173"/>
      <c r="B54" s="173"/>
      <c r="C54" s="173"/>
      <c r="D54" s="173"/>
      <c r="E54" s="173"/>
      <c r="F54" s="173"/>
      <c r="G54" s="173"/>
      <c r="H54" s="173"/>
      <c r="I54" s="174"/>
      <c r="J54" s="179" t="s">
        <v>49</v>
      </c>
      <c r="K54" s="180"/>
      <c r="L54" s="179" t="s">
        <v>50</v>
      </c>
      <c r="M54" s="180"/>
      <c r="N54" s="179" t="s">
        <v>51</v>
      </c>
      <c r="O54" s="180"/>
    </row>
    <row r="55" spans="1:15" ht="14.4" customHeight="1" x14ac:dyDescent="0.25">
      <c r="A55" s="214" t="s">
        <v>52</v>
      </c>
      <c r="B55" s="214"/>
      <c r="C55" s="214"/>
      <c r="D55" s="214"/>
      <c r="E55" s="214"/>
      <c r="F55" s="214"/>
      <c r="G55" s="214"/>
      <c r="H55" s="214"/>
      <c r="I55" s="34"/>
      <c r="J55" s="218">
        <f>I51</f>
        <v>1427693.4900000002</v>
      </c>
      <c r="K55" s="219"/>
      <c r="L55" s="218">
        <f>K51</f>
        <v>758535.7</v>
      </c>
      <c r="M55" s="219"/>
      <c r="N55" s="218">
        <f>M51</f>
        <v>339937.2</v>
      </c>
      <c r="O55" s="219"/>
    </row>
    <row r="56" spans="1:15" x14ac:dyDescent="0.25">
      <c r="A56" s="196" t="s">
        <v>53</v>
      </c>
      <c r="B56" s="196"/>
      <c r="C56" s="196"/>
      <c r="D56" s="196"/>
      <c r="E56" s="196"/>
      <c r="F56" s="196"/>
      <c r="G56" s="196"/>
      <c r="H56" s="196"/>
      <c r="J56" s="220"/>
      <c r="K56" s="221"/>
      <c r="L56" s="220"/>
      <c r="M56" s="221"/>
      <c r="N56" s="220"/>
      <c r="O56" s="221"/>
    </row>
    <row r="57" spans="1:15" ht="15.75" customHeight="1" x14ac:dyDescent="0.25">
      <c r="A57" s="215" t="s">
        <v>54</v>
      </c>
      <c r="B57" s="215"/>
      <c r="C57" s="215"/>
      <c r="D57" s="215"/>
      <c r="E57" s="215"/>
      <c r="F57" s="215"/>
      <c r="G57" s="215"/>
      <c r="H57" s="215"/>
      <c r="J57" s="220"/>
      <c r="K57" s="221"/>
      <c r="L57" s="220"/>
      <c r="M57" s="221"/>
      <c r="N57" s="220"/>
      <c r="O57" s="221"/>
    </row>
    <row r="58" spans="1:15" ht="15" customHeight="1" thickBot="1" x14ac:dyDescent="0.3">
      <c r="A58" s="206" t="s">
        <v>55</v>
      </c>
      <c r="B58" s="206"/>
      <c r="C58" s="206"/>
      <c r="D58" s="206"/>
      <c r="E58" s="206"/>
      <c r="F58" s="206"/>
      <c r="G58" s="206"/>
      <c r="H58" s="206"/>
      <c r="I58" s="37"/>
      <c r="J58" s="222"/>
      <c r="K58" s="223"/>
      <c r="L58" s="222"/>
      <c r="M58" s="223"/>
      <c r="N58" s="222"/>
      <c r="O58" s="223"/>
    </row>
    <row r="59" spans="1:15" ht="15.75" customHeight="1" thickBot="1" x14ac:dyDescent="0.3">
      <c r="A59" s="216" t="s">
        <v>56</v>
      </c>
      <c r="B59" s="217"/>
      <c r="C59" s="217"/>
      <c r="D59" s="217"/>
      <c r="E59" s="217"/>
      <c r="F59" s="217"/>
      <c r="G59" s="217"/>
      <c r="H59" s="217"/>
      <c r="I59" s="38"/>
      <c r="J59" s="147">
        <f>J55-J56-J57-J58</f>
        <v>1427693.4900000002</v>
      </c>
      <c r="K59" s="148"/>
      <c r="L59" s="147">
        <f>L55-L56-L57-L58</f>
        <v>758535.7</v>
      </c>
      <c r="M59" s="148"/>
      <c r="N59" s="147">
        <f>N55-N56-N57-N58</f>
        <v>339937.2</v>
      </c>
      <c r="O59" s="148"/>
    </row>
    <row r="60" spans="1:15" ht="15.75" customHeight="1" thickBot="1" x14ac:dyDescent="0.3">
      <c r="A60" s="208" t="s">
        <v>57</v>
      </c>
      <c r="B60" s="209"/>
      <c r="C60" s="209"/>
      <c r="D60" s="209"/>
      <c r="E60" s="209"/>
      <c r="F60" s="209"/>
      <c r="G60" s="209"/>
      <c r="H60" s="39"/>
      <c r="I60" s="39"/>
      <c r="J60" s="153">
        <f>K26*0.15</f>
        <v>680754.04800000007</v>
      </c>
      <c r="K60" s="154"/>
      <c r="L60" s="154"/>
      <c r="M60" s="154"/>
      <c r="N60" s="154"/>
      <c r="O60" s="155"/>
    </row>
    <row r="61" spans="1:15" ht="14.4" thickBot="1" x14ac:dyDescent="0.3">
      <c r="A61" s="208" t="s">
        <v>58</v>
      </c>
      <c r="B61" s="209"/>
      <c r="C61" s="209"/>
      <c r="D61" s="209"/>
      <c r="E61" s="209"/>
      <c r="F61" s="209"/>
      <c r="G61" s="209"/>
      <c r="H61" s="40"/>
      <c r="I61" s="40"/>
      <c r="J61" s="153">
        <f>K26*0.15</f>
        <v>680754.04800000007</v>
      </c>
      <c r="K61" s="154"/>
      <c r="L61" s="154"/>
      <c r="M61" s="154"/>
      <c r="N61" s="154"/>
      <c r="O61" s="155"/>
    </row>
    <row r="62" spans="1:15" ht="15" customHeight="1" thickBot="1" x14ac:dyDescent="0.3">
      <c r="A62" s="210" t="s">
        <v>59</v>
      </c>
      <c r="B62" s="210"/>
      <c r="C62" s="210"/>
      <c r="D62" s="210"/>
      <c r="E62" s="210"/>
      <c r="F62" s="210"/>
      <c r="G62" s="210"/>
      <c r="H62" s="41"/>
      <c r="I62" s="41"/>
      <c r="J62" s="149">
        <f>I51-J60</f>
        <v>746939.44200000016</v>
      </c>
      <c r="K62" s="150"/>
      <c r="L62" s="149">
        <f>K51-J60</f>
        <v>77781.651999999885</v>
      </c>
      <c r="M62" s="150"/>
      <c r="N62" s="149">
        <f>M51-J60</f>
        <v>-340816.84800000006</v>
      </c>
      <c r="O62" s="150"/>
    </row>
    <row r="63" spans="1:15" ht="15" customHeight="1" thickBot="1" x14ac:dyDescent="0.3">
      <c r="A63" s="208" t="s">
        <v>60</v>
      </c>
      <c r="B63" s="209"/>
      <c r="C63" s="209"/>
      <c r="D63" s="209"/>
      <c r="E63" s="209"/>
      <c r="F63" s="209"/>
      <c r="G63" s="209"/>
      <c r="H63" s="39"/>
      <c r="I63" s="39"/>
      <c r="J63" s="149">
        <f>IF(J62&lt;0,I51-K26,0)</f>
        <v>0</v>
      </c>
      <c r="K63" s="150"/>
      <c r="L63" s="211"/>
      <c r="M63" s="212"/>
      <c r="N63" s="213"/>
      <c r="O63" s="212"/>
    </row>
    <row r="64" spans="1:15" ht="32.25" customHeight="1" thickBot="1" x14ac:dyDescent="0.3">
      <c r="A64" s="232" t="s">
        <v>61</v>
      </c>
      <c r="B64" s="232"/>
      <c r="C64" s="232"/>
      <c r="D64" s="232"/>
      <c r="E64" s="232"/>
      <c r="F64" s="232"/>
      <c r="G64" s="232"/>
      <c r="H64" s="232"/>
      <c r="I64" s="233"/>
      <c r="J64" s="151">
        <f>J59/$K$26</f>
        <v>0.31458354765449742</v>
      </c>
      <c r="K64" s="152"/>
      <c r="L64" s="151">
        <f>L59/$K$26</f>
        <v>0.16713871233564812</v>
      </c>
      <c r="M64" s="152"/>
      <c r="N64" s="213"/>
      <c r="O64" s="212"/>
    </row>
    <row r="65" spans="1:15" ht="14.4" thickBot="1" x14ac:dyDescent="0.3"/>
    <row r="66" spans="1:15" ht="15.75" customHeight="1" thickBot="1" x14ac:dyDescent="0.3">
      <c r="A66" s="234" t="s">
        <v>62</v>
      </c>
      <c r="B66" s="234"/>
      <c r="C66" s="234"/>
      <c r="D66" s="234"/>
      <c r="E66" s="234"/>
      <c r="F66" s="234"/>
      <c r="G66" s="234"/>
      <c r="H66" s="234"/>
      <c r="I66" s="237" t="s">
        <v>63</v>
      </c>
      <c r="J66" s="238"/>
      <c r="K66" s="238"/>
      <c r="L66" s="238"/>
      <c r="M66" s="238"/>
      <c r="N66" s="238"/>
      <c r="O66" s="239"/>
    </row>
    <row r="67" spans="1:15" ht="28.5" customHeight="1" thickBot="1" x14ac:dyDescent="0.3">
      <c r="A67" s="235"/>
      <c r="B67" s="235"/>
      <c r="C67" s="235"/>
      <c r="D67" s="235"/>
      <c r="E67" s="235"/>
      <c r="F67" s="235"/>
      <c r="G67" s="235"/>
      <c r="H67" s="235"/>
      <c r="I67" s="240" t="s">
        <v>64</v>
      </c>
      <c r="J67" s="241"/>
      <c r="K67" s="237" t="s">
        <v>65</v>
      </c>
      <c r="L67" s="238"/>
      <c r="M67" s="239"/>
      <c r="N67" s="244" t="s">
        <v>66</v>
      </c>
      <c r="O67" s="241"/>
    </row>
    <row r="68" spans="1:15" ht="30.75" customHeight="1" thickBot="1" x14ac:dyDescent="0.3">
      <c r="A68" s="236"/>
      <c r="B68" s="236"/>
      <c r="C68" s="236"/>
      <c r="D68" s="236"/>
      <c r="E68" s="236"/>
      <c r="F68" s="236"/>
      <c r="G68" s="236"/>
      <c r="H68" s="236"/>
      <c r="I68" s="242"/>
      <c r="J68" s="243"/>
      <c r="K68" s="18" t="s">
        <v>67</v>
      </c>
      <c r="L68" s="18" t="s">
        <v>68</v>
      </c>
      <c r="M68" s="18" t="s">
        <v>69</v>
      </c>
      <c r="N68" s="245"/>
      <c r="O68" s="243"/>
    </row>
    <row r="69" spans="1:15" ht="18" customHeight="1" x14ac:dyDescent="0.25">
      <c r="A69" s="224" t="s">
        <v>70</v>
      </c>
      <c r="B69" s="224"/>
      <c r="C69" s="224"/>
      <c r="D69" s="224"/>
      <c r="E69" s="224"/>
      <c r="F69" s="224"/>
      <c r="G69" s="224"/>
      <c r="H69" s="225"/>
      <c r="I69" s="226"/>
      <c r="J69" s="227"/>
      <c r="K69" s="42"/>
      <c r="L69" s="43"/>
      <c r="M69" s="42"/>
      <c r="N69" s="246">
        <f>J63</f>
        <v>0</v>
      </c>
      <c r="O69" s="247"/>
    </row>
    <row r="70" spans="1:15" ht="16.5" customHeight="1" x14ac:dyDescent="0.25">
      <c r="A70" s="228" t="s">
        <v>71</v>
      </c>
      <c r="B70" s="228"/>
      <c r="C70" s="228"/>
      <c r="D70" s="228"/>
      <c r="E70" s="228"/>
      <c r="F70" s="228"/>
      <c r="G70" s="228"/>
      <c r="H70" s="229"/>
      <c r="I70" s="248"/>
      <c r="J70" s="249"/>
      <c r="K70" s="46"/>
      <c r="L70" s="46"/>
      <c r="M70" s="45"/>
      <c r="N70" s="248"/>
      <c r="O70" s="249"/>
    </row>
    <row r="71" spans="1:15" ht="18.75" customHeight="1" thickBot="1" x14ac:dyDescent="0.3">
      <c r="A71" s="230" t="s">
        <v>72</v>
      </c>
      <c r="B71" s="230"/>
      <c r="C71" s="230"/>
      <c r="D71" s="230"/>
      <c r="E71" s="230"/>
      <c r="F71" s="230"/>
      <c r="G71" s="230"/>
      <c r="H71" s="231"/>
      <c r="I71" s="250"/>
      <c r="J71" s="251"/>
      <c r="K71" s="48"/>
      <c r="L71" s="48"/>
      <c r="M71" s="47"/>
      <c r="N71" s="250"/>
      <c r="O71" s="251"/>
    </row>
    <row r="72" spans="1:15" ht="15" customHeight="1" thickBot="1" x14ac:dyDescent="0.3">
      <c r="A72" s="200" t="s">
        <v>73</v>
      </c>
      <c r="B72" s="200"/>
      <c r="C72" s="200"/>
      <c r="D72" s="200"/>
      <c r="E72" s="200"/>
      <c r="F72" s="200"/>
      <c r="G72" s="200"/>
      <c r="H72" s="201"/>
      <c r="I72" s="202">
        <f>SUM(I70:J71)</f>
        <v>0</v>
      </c>
      <c r="J72" s="204"/>
      <c r="K72" s="50">
        <f>SUM(K70:K71)</f>
        <v>0</v>
      </c>
      <c r="L72" s="50">
        <f>SUM(L70:L71)</f>
        <v>0</v>
      </c>
      <c r="M72" s="50">
        <f>SUM(M70:M71)</f>
        <v>0</v>
      </c>
      <c r="N72" s="202">
        <f>SUM(N69:O71)</f>
        <v>0</v>
      </c>
      <c r="O72" s="204"/>
    </row>
    <row r="73" spans="1:15" ht="14.4" thickBot="1" x14ac:dyDescent="0.3">
      <c r="A73" s="15"/>
      <c r="B73" s="15"/>
      <c r="C73" s="15"/>
      <c r="D73" s="15"/>
      <c r="E73" s="15"/>
      <c r="F73" s="15"/>
      <c r="G73" s="15"/>
      <c r="H73" s="15"/>
      <c r="I73" s="51"/>
      <c r="J73" s="51"/>
      <c r="K73" s="51"/>
      <c r="L73" s="51"/>
      <c r="M73" s="51"/>
      <c r="N73" s="51"/>
      <c r="O73" s="51"/>
    </row>
    <row r="74" spans="1:15" ht="15.75" customHeight="1" x14ac:dyDescent="0.25">
      <c r="A74" s="175" t="s">
        <v>74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76"/>
    </row>
    <row r="75" spans="1:15" ht="14.4" thickBot="1" x14ac:dyDescent="0.3">
      <c r="A75" s="179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0"/>
    </row>
    <row r="76" spans="1:15" ht="26.25" customHeight="1" x14ac:dyDescent="0.25">
      <c r="A76" s="252" t="s">
        <v>75</v>
      </c>
      <c r="B76" s="240" t="s">
        <v>76</v>
      </c>
      <c r="C76" s="241"/>
      <c r="D76" s="256" t="s">
        <v>77</v>
      </c>
      <c r="E76" s="240" t="s">
        <v>78</v>
      </c>
      <c r="F76" s="256" t="s">
        <v>79</v>
      </c>
      <c r="G76" s="256" t="s">
        <v>80</v>
      </c>
      <c r="H76" s="256" t="s">
        <v>81</v>
      </c>
      <c r="I76" s="256" t="s">
        <v>82</v>
      </c>
      <c r="J76" s="240" t="s">
        <v>83</v>
      </c>
      <c r="K76" s="241"/>
      <c r="L76" s="240" t="s">
        <v>84</v>
      </c>
      <c r="M76" s="241"/>
      <c r="N76" s="240" t="s">
        <v>85</v>
      </c>
      <c r="O76" s="241"/>
    </row>
    <row r="77" spans="1:15" ht="93" customHeight="1" thickBot="1" x14ac:dyDescent="0.3">
      <c r="A77" s="253"/>
      <c r="B77" s="242"/>
      <c r="C77" s="243"/>
      <c r="D77" s="257"/>
      <c r="E77" s="242"/>
      <c r="F77" s="257"/>
      <c r="G77" s="257"/>
      <c r="H77" s="257"/>
      <c r="I77" s="257"/>
      <c r="J77" s="242"/>
      <c r="K77" s="243"/>
      <c r="L77" s="242"/>
      <c r="M77" s="243"/>
      <c r="N77" s="242"/>
      <c r="O77" s="243"/>
    </row>
    <row r="78" spans="1:15" x14ac:dyDescent="0.25">
      <c r="A78" s="52" t="s">
        <v>86</v>
      </c>
      <c r="B78" s="53"/>
      <c r="C78" s="54"/>
      <c r="D78" s="55"/>
      <c r="E78" s="54"/>
      <c r="F78" s="55"/>
      <c r="G78" s="56"/>
      <c r="H78" s="57"/>
      <c r="I78" s="42"/>
      <c r="J78" s="58"/>
      <c r="K78" s="54"/>
      <c r="L78" s="226"/>
      <c r="M78" s="227"/>
      <c r="N78" s="59"/>
      <c r="O78" s="57"/>
    </row>
    <row r="79" spans="1:15" x14ac:dyDescent="0.25">
      <c r="A79" s="60" t="s">
        <v>87</v>
      </c>
      <c r="B79" s="61"/>
      <c r="C79" s="62"/>
      <c r="D79" s="63"/>
      <c r="E79" s="62"/>
      <c r="F79" s="63"/>
      <c r="G79" s="64"/>
      <c r="H79" s="64"/>
      <c r="I79" s="65"/>
      <c r="J79" s="35"/>
      <c r="K79" s="36"/>
      <c r="L79" s="65"/>
      <c r="M79" s="62"/>
      <c r="N79" s="65"/>
      <c r="O79" s="62"/>
    </row>
    <row r="80" spans="1:15" x14ac:dyDescent="0.25">
      <c r="A80" s="60" t="s">
        <v>88</v>
      </c>
      <c r="B80" s="61"/>
      <c r="C80" s="62"/>
      <c r="D80" s="63"/>
      <c r="E80" s="62"/>
      <c r="F80" s="63"/>
      <c r="G80" s="64"/>
      <c r="H80" s="64"/>
      <c r="I80" s="65"/>
      <c r="J80" s="35"/>
      <c r="K80" s="36"/>
      <c r="L80" s="65"/>
      <c r="M80" s="62"/>
      <c r="N80" s="65"/>
      <c r="O80" s="62"/>
    </row>
    <row r="81" spans="1:19" x14ac:dyDescent="0.25">
      <c r="A81" s="60" t="s">
        <v>89</v>
      </c>
      <c r="B81" s="61"/>
      <c r="C81" s="62"/>
      <c r="D81" s="63"/>
      <c r="E81" s="62"/>
      <c r="F81" s="63"/>
      <c r="G81" s="64"/>
      <c r="H81" s="64"/>
      <c r="I81" s="65"/>
      <c r="J81" s="35"/>
      <c r="K81" s="36"/>
      <c r="L81" s="65"/>
      <c r="M81" s="62"/>
      <c r="N81" s="65"/>
      <c r="O81" s="62"/>
    </row>
    <row r="82" spans="1:19" ht="14.4" thickBot="1" x14ac:dyDescent="0.3">
      <c r="A82" s="66" t="s">
        <v>90</v>
      </c>
      <c r="B82" s="67"/>
      <c r="C82" s="68"/>
      <c r="D82" s="69"/>
      <c r="E82" s="68"/>
      <c r="F82" s="69"/>
      <c r="G82" s="70"/>
      <c r="H82" s="70"/>
      <c r="I82" s="71"/>
      <c r="J82" s="72"/>
      <c r="K82" s="73"/>
      <c r="L82" s="71"/>
      <c r="M82" s="68"/>
      <c r="N82" s="71"/>
      <c r="O82" s="68"/>
    </row>
    <row r="83" spans="1:19" ht="14.4" thickBot="1" x14ac:dyDescent="0.3">
      <c r="A83" s="74"/>
      <c r="B83" s="74"/>
      <c r="C83" s="75"/>
      <c r="D83" s="75"/>
      <c r="E83" s="75"/>
      <c r="F83" s="75"/>
      <c r="G83" s="76"/>
      <c r="H83" s="76"/>
      <c r="I83" s="75"/>
      <c r="J83" s="77"/>
      <c r="K83" s="77"/>
      <c r="L83" s="75"/>
      <c r="M83" s="75"/>
      <c r="N83" s="75"/>
      <c r="O83" s="78"/>
    </row>
    <row r="84" spans="1:19" ht="15" customHeight="1" thickBot="1" x14ac:dyDescent="0.3">
      <c r="A84" s="200" t="s">
        <v>91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1"/>
      <c r="N84" s="202"/>
      <c r="O84" s="204"/>
    </row>
    <row r="85" spans="1:19" ht="15" customHeight="1" thickBot="1" x14ac:dyDescent="0.3">
      <c r="A85" s="200" t="s">
        <v>92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1"/>
      <c r="N85" s="202"/>
      <c r="O85" s="204"/>
    </row>
    <row r="86" spans="1:19" ht="15.75" customHeight="1" thickBot="1" x14ac:dyDescent="0.3">
      <c r="A86" s="200" t="s">
        <v>93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1"/>
      <c r="N86" s="202"/>
      <c r="O86" s="204"/>
    </row>
    <row r="87" spans="1:19" ht="14.4" thickBot="1" x14ac:dyDescent="0.3">
      <c r="A87" s="45"/>
      <c r="B87" s="45"/>
      <c r="C87" s="45"/>
      <c r="D87" s="45"/>
      <c r="E87" s="79"/>
      <c r="F87" s="79"/>
      <c r="G87" s="79"/>
      <c r="H87" s="79"/>
      <c r="I87" s="79"/>
      <c r="J87" s="79"/>
      <c r="K87" s="80"/>
      <c r="L87" s="80"/>
      <c r="M87" s="80"/>
      <c r="N87" s="80"/>
      <c r="O87" s="79"/>
    </row>
    <row r="88" spans="1:19" ht="15.75" customHeight="1" thickBot="1" x14ac:dyDescent="0.3">
      <c r="A88" s="234" t="s">
        <v>94</v>
      </c>
      <c r="B88" s="234"/>
      <c r="C88" s="234"/>
      <c r="D88" s="234"/>
      <c r="E88" s="234"/>
      <c r="F88" s="234"/>
      <c r="G88" s="234"/>
      <c r="H88" s="252"/>
      <c r="I88" s="237" t="s">
        <v>95</v>
      </c>
      <c r="J88" s="238"/>
      <c r="K88" s="238"/>
      <c r="L88" s="238"/>
      <c r="M88" s="238"/>
      <c r="N88" s="238"/>
      <c r="O88" s="239"/>
      <c r="P88" s="255"/>
      <c r="Q88" s="255"/>
      <c r="R88" s="255"/>
      <c r="S88" s="255"/>
    </row>
    <row r="89" spans="1:19" ht="27" customHeight="1" thickBot="1" x14ac:dyDescent="0.3">
      <c r="A89" s="235"/>
      <c r="B89" s="235"/>
      <c r="C89" s="235"/>
      <c r="D89" s="235"/>
      <c r="E89" s="235"/>
      <c r="F89" s="235"/>
      <c r="G89" s="235"/>
      <c r="H89" s="253"/>
      <c r="I89" s="240" t="s">
        <v>96</v>
      </c>
      <c r="J89" s="241"/>
      <c r="K89" s="237" t="s">
        <v>65</v>
      </c>
      <c r="L89" s="238"/>
      <c r="M89" s="239"/>
      <c r="N89" s="240" t="s">
        <v>97</v>
      </c>
      <c r="O89" s="241"/>
      <c r="P89" s="255"/>
      <c r="Q89" s="255"/>
      <c r="R89" s="255"/>
      <c r="S89" s="255"/>
    </row>
    <row r="90" spans="1:19" ht="27.75" customHeight="1" thickBot="1" x14ac:dyDescent="0.3">
      <c r="A90" s="236"/>
      <c r="B90" s="236"/>
      <c r="C90" s="236"/>
      <c r="D90" s="236"/>
      <c r="E90" s="236"/>
      <c r="F90" s="236"/>
      <c r="G90" s="236"/>
      <c r="H90" s="254"/>
      <c r="I90" s="242"/>
      <c r="J90" s="243"/>
      <c r="K90" s="81" t="s">
        <v>98</v>
      </c>
      <c r="L90" s="81" t="s">
        <v>99</v>
      </c>
      <c r="M90" s="81" t="s">
        <v>100</v>
      </c>
      <c r="N90" s="242"/>
      <c r="O90" s="243"/>
      <c r="P90" s="255"/>
      <c r="Q90" s="255"/>
      <c r="R90" s="255"/>
      <c r="S90" s="255"/>
    </row>
    <row r="91" spans="1:19" ht="15" customHeight="1" x14ac:dyDescent="0.25">
      <c r="A91" s="259" t="s">
        <v>101</v>
      </c>
      <c r="B91" s="259"/>
      <c r="C91" s="259"/>
      <c r="D91" s="259"/>
      <c r="E91" s="259"/>
      <c r="F91" s="259"/>
      <c r="G91" s="259"/>
      <c r="H91" s="260"/>
      <c r="I91" s="261"/>
      <c r="J91" s="262"/>
      <c r="K91" s="44"/>
      <c r="L91" s="82"/>
      <c r="M91" s="83"/>
      <c r="N91" s="84"/>
      <c r="O91" s="83"/>
      <c r="P91" s="249"/>
      <c r="Q91" s="248"/>
      <c r="R91" s="249"/>
      <c r="S91" s="248"/>
    </row>
    <row r="92" spans="1:19" ht="15" customHeight="1" x14ac:dyDescent="0.25">
      <c r="A92" s="263" t="s">
        <v>102</v>
      </c>
      <c r="B92" s="263"/>
      <c r="C92" s="263"/>
      <c r="D92" s="263"/>
      <c r="E92" s="263"/>
      <c r="F92" s="263"/>
      <c r="G92" s="263"/>
      <c r="H92" s="264"/>
      <c r="I92" s="86"/>
      <c r="J92" s="85"/>
      <c r="K92" s="85"/>
      <c r="L92" s="87"/>
      <c r="M92" s="85"/>
      <c r="N92" s="88"/>
      <c r="O92" s="85"/>
      <c r="P92" s="249"/>
      <c r="Q92" s="248"/>
      <c r="R92" s="88"/>
      <c r="S92" s="88"/>
    </row>
    <row r="93" spans="1:19" ht="16.5" customHeight="1" thickBot="1" x14ac:dyDescent="0.3">
      <c r="A93" s="230" t="s">
        <v>103</v>
      </c>
      <c r="B93" s="230"/>
      <c r="C93" s="230"/>
      <c r="D93" s="230"/>
      <c r="E93" s="230"/>
      <c r="F93" s="230"/>
      <c r="G93" s="230"/>
      <c r="H93" s="231"/>
      <c r="I93" s="89"/>
      <c r="J93" s="49"/>
      <c r="K93" s="49"/>
      <c r="L93" s="90"/>
      <c r="M93" s="91"/>
      <c r="N93" s="92"/>
      <c r="O93" s="91"/>
      <c r="P93" s="249"/>
      <c r="Q93" s="248"/>
      <c r="R93" s="249"/>
      <c r="S93" s="248"/>
    </row>
    <row r="94" spans="1:19" ht="14.4" thickBot="1" x14ac:dyDescent="0.3">
      <c r="A94" s="200" t="s">
        <v>104</v>
      </c>
      <c r="B94" s="200"/>
      <c r="C94" s="200"/>
      <c r="D94" s="200"/>
      <c r="E94" s="200"/>
      <c r="F94" s="200"/>
      <c r="G94" s="200"/>
      <c r="H94" s="201"/>
      <c r="I94" s="258"/>
      <c r="J94" s="204"/>
      <c r="K94" s="50"/>
      <c r="L94" s="18"/>
      <c r="M94" s="18"/>
      <c r="N94" s="94"/>
      <c r="O94" s="93"/>
      <c r="P94" s="249"/>
      <c r="Q94" s="248"/>
      <c r="R94" s="249"/>
      <c r="S94" s="248"/>
    </row>
    <row r="95" spans="1:19" ht="14.4" thickBot="1" x14ac:dyDescent="0.3"/>
    <row r="96" spans="1:19" ht="15.75" customHeight="1" x14ac:dyDescent="0.25">
      <c r="A96" s="169" t="s">
        <v>105</v>
      </c>
      <c r="B96" s="169"/>
      <c r="C96" s="169"/>
      <c r="D96" s="169"/>
      <c r="E96" s="169"/>
      <c r="F96" s="170"/>
      <c r="G96" s="175" t="s">
        <v>106</v>
      </c>
      <c r="H96" s="176"/>
      <c r="I96" s="175" t="s">
        <v>107</v>
      </c>
      <c r="J96" s="176"/>
      <c r="K96" s="175" t="s">
        <v>8</v>
      </c>
      <c r="L96" s="181"/>
      <c r="M96" s="181"/>
      <c r="N96" s="181"/>
      <c r="O96" s="176"/>
    </row>
    <row r="97" spans="1:15" ht="14.4" thickBot="1" x14ac:dyDescent="0.3">
      <c r="A97" s="171"/>
      <c r="B97" s="171"/>
      <c r="C97" s="171"/>
      <c r="D97" s="171"/>
      <c r="E97" s="171"/>
      <c r="F97" s="172"/>
      <c r="G97" s="177"/>
      <c r="H97" s="178"/>
      <c r="I97" s="177"/>
      <c r="J97" s="178"/>
      <c r="K97" s="179"/>
      <c r="L97" s="182"/>
      <c r="M97" s="182"/>
      <c r="N97" s="182"/>
      <c r="O97" s="180"/>
    </row>
    <row r="98" spans="1:15" ht="15" customHeight="1" x14ac:dyDescent="0.25">
      <c r="A98" s="171"/>
      <c r="B98" s="171"/>
      <c r="C98" s="171"/>
      <c r="D98" s="171"/>
      <c r="E98" s="171"/>
      <c r="F98" s="172"/>
      <c r="G98" s="177"/>
      <c r="H98" s="178"/>
      <c r="I98" s="177"/>
      <c r="J98" s="178"/>
      <c r="K98" s="175" t="s">
        <v>9</v>
      </c>
      <c r="L98" s="181"/>
      <c r="M98" s="176"/>
      <c r="N98" s="181" t="s">
        <v>108</v>
      </c>
      <c r="O98" s="176"/>
    </row>
    <row r="99" spans="1:15" ht="14.4" thickBot="1" x14ac:dyDescent="0.3">
      <c r="A99" s="171"/>
      <c r="B99" s="171"/>
      <c r="C99" s="171"/>
      <c r="D99" s="171"/>
      <c r="E99" s="171"/>
      <c r="F99" s="172"/>
      <c r="G99" s="177"/>
      <c r="H99" s="178"/>
      <c r="I99" s="177"/>
      <c r="J99" s="178"/>
      <c r="K99" s="179"/>
      <c r="L99" s="182"/>
      <c r="M99" s="180"/>
      <c r="N99" s="182"/>
      <c r="O99" s="180"/>
    </row>
    <row r="100" spans="1:15" ht="14.4" customHeight="1" x14ac:dyDescent="0.25">
      <c r="A100" s="266" t="s">
        <v>109</v>
      </c>
      <c r="B100" s="266"/>
      <c r="C100" s="266"/>
      <c r="D100" s="266"/>
      <c r="E100" s="266"/>
      <c r="F100" s="267"/>
      <c r="G100" s="189">
        <f>SUM(G101:H103)</f>
        <v>1870803</v>
      </c>
      <c r="H100" s="189"/>
      <c r="I100" s="189">
        <f>SUM(I101:J103)</f>
        <v>1870803</v>
      </c>
      <c r="J100" s="189"/>
      <c r="K100" s="132">
        <f>SUM(K101:M103)</f>
        <v>223222.72999999998</v>
      </c>
      <c r="L100" s="133"/>
      <c r="M100" s="134"/>
      <c r="N100" s="141">
        <f>K100/I100</f>
        <v>0.11931920677912104</v>
      </c>
      <c r="O100" s="142"/>
    </row>
    <row r="101" spans="1:15" s="95" customFormat="1" ht="15.75" customHeight="1" x14ac:dyDescent="0.25">
      <c r="A101" s="183" t="s">
        <v>110</v>
      </c>
      <c r="B101" s="183"/>
      <c r="C101" s="183"/>
      <c r="D101" s="183"/>
      <c r="E101" s="183"/>
      <c r="F101" s="190"/>
      <c r="G101" s="265">
        <v>1150484</v>
      </c>
      <c r="H101" s="265"/>
      <c r="I101" s="265">
        <v>1150484</v>
      </c>
      <c r="J101" s="265"/>
      <c r="K101" s="135">
        <v>172140.18</v>
      </c>
      <c r="L101" s="136"/>
      <c r="M101" s="137"/>
      <c r="N101" s="143">
        <f t="shared" ref="N101:N106" si="11">K101/I101</f>
        <v>0.14962414079639524</v>
      </c>
      <c r="O101" s="144"/>
    </row>
    <row r="102" spans="1:15" s="95" customFormat="1" ht="15.75" customHeight="1" x14ac:dyDescent="0.25">
      <c r="A102" s="183" t="s">
        <v>111</v>
      </c>
      <c r="B102" s="183"/>
      <c r="C102" s="183"/>
      <c r="D102" s="183"/>
      <c r="E102" s="183"/>
      <c r="F102" s="190"/>
      <c r="G102" s="265">
        <v>720319</v>
      </c>
      <c r="H102" s="265"/>
      <c r="I102" s="265">
        <v>720319</v>
      </c>
      <c r="J102" s="265"/>
      <c r="K102" s="135">
        <v>51082.55</v>
      </c>
      <c r="L102" s="136"/>
      <c r="M102" s="137"/>
      <c r="N102" s="143">
        <f t="shared" si="11"/>
        <v>7.0916566132505188E-2</v>
      </c>
      <c r="O102" s="144"/>
    </row>
    <row r="103" spans="1:15" s="95" customFormat="1" ht="15.75" customHeight="1" x14ac:dyDescent="0.25">
      <c r="A103" s="5" t="s">
        <v>112</v>
      </c>
      <c r="B103" s="5"/>
      <c r="C103" s="5"/>
      <c r="D103" s="5"/>
      <c r="E103" s="5"/>
      <c r="F103" s="11"/>
      <c r="G103" s="135">
        <v>0</v>
      </c>
      <c r="H103" s="137"/>
      <c r="I103" s="96"/>
      <c r="J103" s="57">
        <v>0</v>
      </c>
      <c r="K103" s="135"/>
      <c r="L103" s="136"/>
      <c r="M103" s="137"/>
      <c r="N103" s="143">
        <v>0</v>
      </c>
      <c r="O103" s="144"/>
    </row>
    <row r="104" spans="1:15" s="95" customFormat="1" ht="13.5" customHeight="1" x14ac:dyDescent="0.25">
      <c r="A104" s="183" t="s">
        <v>113</v>
      </c>
      <c r="B104" s="183"/>
      <c r="C104" s="183"/>
      <c r="D104" s="183"/>
      <c r="E104" s="183"/>
      <c r="F104" s="190"/>
      <c r="G104" s="265">
        <v>0</v>
      </c>
      <c r="H104" s="265"/>
      <c r="I104" s="265">
        <v>0</v>
      </c>
      <c r="J104" s="265"/>
      <c r="K104" s="135"/>
      <c r="L104" s="136"/>
      <c r="M104" s="137"/>
      <c r="N104" s="143">
        <v>0</v>
      </c>
      <c r="O104" s="144"/>
    </row>
    <row r="105" spans="1:15" s="95" customFormat="1" ht="15" customHeight="1" thickBot="1" x14ac:dyDescent="0.3">
      <c r="A105" s="268" t="s">
        <v>114</v>
      </c>
      <c r="B105" s="268"/>
      <c r="C105" s="268"/>
      <c r="D105" s="268"/>
      <c r="E105" s="268"/>
      <c r="F105" s="269"/>
      <c r="G105" s="138">
        <v>0</v>
      </c>
      <c r="H105" s="140"/>
      <c r="I105" s="138">
        <v>0</v>
      </c>
      <c r="J105" s="140"/>
      <c r="K105" s="138"/>
      <c r="L105" s="139"/>
      <c r="M105" s="140"/>
      <c r="N105" s="145">
        <v>0</v>
      </c>
      <c r="O105" s="146"/>
    </row>
    <row r="106" spans="1:15" s="95" customFormat="1" ht="21.75" customHeight="1" thickBot="1" x14ac:dyDescent="0.3">
      <c r="A106" s="200" t="s">
        <v>115</v>
      </c>
      <c r="B106" s="200"/>
      <c r="C106" s="200"/>
      <c r="D106" s="200"/>
      <c r="E106" s="200"/>
      <c r="F106" s="201"/>
      <c r="G106" s="270">
        <f>G100+G104+G105</f>
        <v>1870803</v>
      </c>
      <c r="H106" s="272"/>
      <c r="I106" s="270">
        <f>I100+I104+I105</f>
        <v>1870803</v>
      </c>
      <c r="J106" s="272"/>
      <c r="K106" s="270">
        <f>K100+K105+K104</f>
        <v>223222.72999999998</v>
      </c>
      <c r="L106" s="271"/>
      <c r="M106" s="272"/>
      <c r="N106" s="273">
        <f t="shared" si="11"/>
        <v>0.11931920677912104</v>
      </c>
      <c r="O106" s="274"/>
    </row>
    <row r="107" spans="1:15" s="95" customFormat="1" thickBot="1" x14ac:dyDescent="0.3">
      <c r="A107" s="97"/>
      <c r="B107" s="97"/>
      <c r="C107" s="97"/>
      <c r="D107" s="97"/>
    </row>
    <row r="108" spans="1:15" s="95" customFormat="1" thickBot="1" x14ac:dyDescent="0.3">
      <c r="A108" s="202" t="s">
        <v>116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</row>
    <row r="109" spans="1:15" s="95" customFormat="1" ht="13.5" customHeight="1" thickBot="1" x14ac:dyDescent="0.3">
      <c r="A109" s="169" t="s">
        <v>117</v>
      </c>
      <c r="B109" s="169"/>
      <c r="C109" s="169"/>
      <c r="D109" s="169"/>
      <c r="E109" s="169"/>
      <c r="F109" s="170"/>
      <c r="G109" s="193" t="s">
        <v>25</v>
      </c>
      <c r="H109" s="193" t="s">
        <v>118</v>
      </c>
      <c r="I109" s="193" t="s">
        <v>27</v>
      </c>
      <c r="J109" s="193"/>
      <c r="K109" s="193" t="s">
        <v>28</v>
      </c>
      <c r="L109" s="205"/>
      <c r="M109" s="193" t="s">
        <v>29</v>
      </c>
      <c r="N109" s="205"/>
      <c r="O109" s="193" t="s">
        <v>119</v>
      </c>
    </row>
    <row r="110" spans="1:15" s="95" customFormat="1" ht="42" customHeight="1" thickBot="1" x14ac:dyDescent="0.3">
      <c r="A110" s="173"/>
      <c r="B110" s="173"/>
      <c r="C110" s="173"/>
      <c r="D110" s="173"/>
      <c r="E110" s="173"/>
      <c r="F110" s="174"/>
      <c r="G110" s="193"/>
      <c r="H110" s="193"/>
      <c r="I110" s="18" t="s">
        <v>31</v>
      </c>
      <c r="J110" s="18" t="s">
        <v>32</v>
      </c>
      <c r="K110" s="18" t="s">
        <v>33</v>
      </c>
      <c r="L110" s="18" t="s">
        <v>34</v>
      </c>
      <c r="M110" s="18" t="s">
        <v>35</v>
      </c>
      <c r="N110" s="18" t="s">
        <v>36</v>
      </c>
      <c r="O110" s="193"/>
    </row>
    <row r="111" spans="1:15" s="95" customFormat="1" thickBot="1" x14ac:dyDescent="0.3">
      <c r="A111" s="277" t="s">
        <v>120</v>
      </c>
      <c r="B111" s="277"/>
      <c r="C111" s="277"/>
      <c r="D111" s="277"/>
      <c r="E111" s="277"/>
      <c r="F111" s="278"/>
      <c r="G111" s="101">
        <f>SUM(G112:G113)</f>
        <v>2009205.5199999996</v>
      </c>
      <c r="H111" s="101">
        <f>SUM(H112:H113)</f>
        <v>1889770.1799999997</v>
      </c>
      <c r="I111" s="111">
        <f>I112+I113</f>
        <v>777335.57</v>
      </c>
      <c r="J111" s="123">
        <f>I111/H111</f>
        <v>0.41133867928850487</v>
      </c>
      <c r="K111" s="111">
        <f>K112</f>
        <v>221804.17999999993</v>
      </c>
      <c r="L111" s="131">
        <f>K111/H111*100</f>
        <v>11.73709810576014</v>
      </c>
      <c r="M111" s="119">
        <f>M112</f>
        <v>91168.63</v>
      </c>
      <c r="N111" s="123">
        <f>M111/H111</f>
        <v>4.8243236645844428E-2</v>
      </c>
      <c r="O111" s="112"/>
    </row>
    <row r="112" spans="1:15" s="95" customFormat="1" ht="15" customHeight="1" x14ac:dyDescent="0.3">
      <c r="A112" s="276" t="s">
        <v>38</v>
      </c>
      <c r="B112" s="276"/>
      <c r="C112" s="276"/>
      <c r="D112" s="276"/>
      <c r="E112" s="276"/>
      <c r="F112" s="279"/>
      <c r="G112" s="114">
        <f>8020233-G113-G31</f>
        <v>1664922.5199999996</v>
      </c>
      <c r="H112" s="114">
        <f>7983761.16-H113-H31</f>
        <v>1596825.5999999996</v>
      </c>
      <c r="I112" s="116">
        <f>1697302.99-I113-I31</f>
        <v>752820.57</v>
      </c>
      <c r="J112" s="120">
        <f>I112/H112*100</f>
        <v>47.144820949764338</v>
      </c>
      <c r="K112" s="116">
        <f>919922.69-K31</f>
        <v>221804.17999999993</v>
      </c>
      <c r="L112" s="120">
        <f>K112/H112*100</f>
        <v>13.89031964417404</v>
      </c>
      <c r="M112" s="120">
        <f>426218.51-M31</f>
        <v>91168.63</v>
      </c>
      <c r="N112" s="123">
        <f>M112/H112</f>
        <v>5.7093667586491613E-2</v>
      </c>
      <c r="O112" s="99">
        <f t="shared" ref="O112" si="12">O111-O113</f>
        <v>0</v>
      </c>
    </row>
    <row r="113" spans="1:15" s="95" customFormat="1" ht="13.2" x14ac:dyDescent="0.25">
      <c r="A113" s="276" t="s">
        <v>39</v>
      </c>
      <c r="B113" s="276"/>
      <c r="C113" s="276"/>
      <c r="D113" s="276"/>
      <c r="E113" s="276"/>
      <c r="F113" s="276"/>
      <c r="G113" s="19">
        <f>234283+140000-G32</f>
        <v>344283</v>
      </c>
      <c r="H113" s="20">
        <f>164300.34+129523.83-H32</f>
        <v>292944.57999999996</v>
      </c>
      <c r="I113" s="116">
        <v>24515</v>
      </c>
      <c r="J113" s="120">
        <f>I113/H113*100</f>
        <v>8.3684770682563929</v>
      </c>
      <c r="K113" s="116">
        <v>0</v>
      </c>
      <c r="L113" s="120">
        <f>K113/H113*100</f>
        <v>0</v>
      </c>
      <c r="M113" s="120">
        <v>0</v>
      </c>
      <c r="N113" s="120"/>
      <c r="O113" s="99"/>
    </row>
    <row r="114" spans="1:15" s="102" customFormat="1" x14ac:dyDescent="0.25">
      <c r="A114" s="275" t="s">
        <v>121</v>
      </c>
      <c r="B114" s="275"/>
      <c r="C114" s="275"/>
      <c r="D114" s="275"/>
      <c r="E114" s="275"/>
      <c r="F114" s="275"/>
      <c r="G114" s="103">
        <f>SUM(G115:G116)</f>
        <v>60000</v>
      </c>
      <c r="H114" s="103">
        <f t="shared" ref="H114" si="13">SUM(H115:H116)</f>
        <v>60894</v>
      </c>
      <c r="I114" s="117">
        <f>I115+I116</f>
        <v>60124</v>
      </c>
      <c r="J114" s="121">
        <f>I114/H114*100</f>
        <v>98.735507603376362</v>
      </c>
      <c r="K114" s="117">
        <f>K115</f>
        <v>8932</v>
      </c>
      <c r="L114" s="121">
        <f>K114/H114*100</f>
        <v>14.668111800834236</v>
      </c>
      <c r="M114" s="121">
        <f>M115</f>
        <v>0</v>
      </c>
      <c r="N114" s="121">
        <f t="shared" ref="N114:N118" si="14">M114/H114</f>
        <v>0</v>
      </c>
      <c r="O114" s="113"/>
    </row>
    <row r="115" spans="1:15" ht="14.4" x14ac:dyDescent="0.3">
      <c r="A115" s="276" t="s">
        <v>38</v>
      </c>
      <c r="B115" s="276"/>
      <c r="C115" s="276"/>
      <c r="D115" s="276"/>
      <c r="E115" s="276"/>
      <c r="F115" s="276"/>
      <c r="G115" s="114">
        <v>60000</v>
      </c>
      <c r="H115" s="20">
        <v>60894</v>
      </c>
      <c r="I115" s="116">
        <v>60124</v>
      </c>
      <c r="J115" s="121">
        <f t="shared" ref="J115:J124" si="15">I115/H115*100</f>
        <v>98.735507603376362</v>
      </c>
      <c r="K115" s="116">
        <v>8932</v>
      </c>
      <c r="L115" s="120">
        <f>K115/H115*100</f>
        <v>14.668111800834236</v>
      </c>
      <c r="M115" s="120">
        <v>0</v>
      </c>
      <c r="N115" s="120">
        <f t="shared" si="14"/>
        <v>0</v>
      </c>
      <c r="O115" s="99">
        <f t="shared" ref="O115" si="16">O114-O116</f>
        <v>0</v>
      </c>
    </row>
    <row r="116" spans="1:15" x14ac:dyDescent="0.25">
      <c r="A116" s="276" t="s">
        <v>41</v>
      </c>
      <c r="B116" s="276"/>
      <c r="C116" s="276"/>
      <c r="D116" s="276"/>
      <c r="E116" s="276"/>
      <c r="F116" s="276"/>
      <c r="G116" s="19">
        <v>0</v>
      </c>
      <c r="H116" s="20"/>
      <c r="I116" s="116">
        <v>0</v>
      </c>
      <c r="J116" s="121">
        <v>0</v>
      </c>
      <c r="K116" s="116">
        <v>0</v>
      </c>
      <c r="L116" s="120"/>
      <c r="M116" s="120">
        <v>0</v>
      </c>
      <c r="N116" s="120"/>
      <c r="O116" s="99"/>
    </row>
    <row r="117" spans="1:15" s="102" customFormat="1" x14ac:dyDescent="0.25">
      <c r="A117" s="275" t="s">
        <v>122</v>
      </c>
      <c r="B117" s="275"/>
      <c r="C117" s="275"/>
      <c r="D117" s="275"/>
      <c r="E117" s="275"/>
      <c r="F117" s="275"/>
      <c r="G117" s="103">
        <f>SUM(G118:G119)</f>
        <v>200509.41999999998</v>
      </c>
      <c r="H117" s="103">
        <f t="shared" ref="H117" si="17">SUM(H118:H119)</f>
        <v>189747.27000000002</v>
      </c>
      <c r="I117" s="117">
        <f>I118</f>
        <v>92078.55</v>
      </c>
      <c r="J117" s="121">
        <f t="shared" si="15"/>
        <v>48.526943233491579</v>
      </c>
      <c r="K117" s="117">
        <f>K118</f>
        <v>47728.56</v>
      </c>
      <c r="L117" s="121">
        <f>K117/H117*100</f>
        <v>25.153753200243667</v>
      </c>
      <c r="M117" s="121">
        <v>0</v>
      </c>
      <c r="N117" s="121">
        <f t="shared" si="14"/>
        <v>0</v>
      </c>
      <c r="O117" s="113"/>
    </row>
    <row r="118" spans="1:15" x14ac:dyDescent="0.25">
      <c r="A118" s="276" t="s">
        <v>38</v>
      </c>
      <c r="B118" s="276"/>
      <c r="C118" s="276"/>
      <c r="D118" s="276"/>
      <c r="E118" s="276"/>
      <c r="F118" s="276"/>
      <c r="G118" s="19">
        <f>95000+70509.42</f>
        <v>165509.41999999998</v>
      </c>
      <c r="H118" s="20">
        <f>89237.85+70509.42</f>
        <v>159747.27000000002</v>
      </c>
      <c r="I118" s="116">
        <f>89237.85+2840.7</f>
        <v>92078.55</v>
      </c>
      <c r="J118" s="121">
        <f t="shared" si="15"/>
        <v>57.640139953565395</v>
      </c>
      <c r="K118" s="116">
        <f>45501.06+2227.5</f>
        <v>47728.56</v>
      </c>
      <c r="L118" s="121">
        <f t="shared" ref="L118:L121" si="18">K118/H118*100</f>
        <v>29.877543447221345</v>
      </c>
      <c r="M118" s="120">
        <v>0</v>
      </c>
      <c r="N118" s="120">
        <f t="shared" si="14"/>
        <v>0</v>
      </c>
      <c r="O118" s="99">
        <f t="shared" ref="O118" si="19">O117-O119</f>
        <v>0</v>
      </c>
    </row>
    <row r="119" spans="1:15" x14ac:dyDescent="0.25">
      <c r="A119" s="276" t="s">
        <v>41</v>
      </c>
      <c r="B119" s="276"/>
      <c r="C119" s="276"/>
      <c r="D119" s="276"/>
      <c r="E119" s="276"/>
      <c r="F119" s="276"/>
      <c r="G119" s="19">
        <v>35000</v>
      </c>
      <c r="H119" s="20">
        <v>30000</v>
      </c>
      <c r="I119" s="116">
        <v>0</v>
      </c>
      <c r="J119" s="121">
        <f t="shared" si="15"/>
        <v>0</v>
      </c>
      <c r="K119" s="116">
        <v>0</v>
      </c>
      <c r="L119" s="121">
        <f t="shared" si="18"/>
        <v>0</v>
      </c>
      <c r="M119" s="120"/>
      <c r="N119" s="120"/>
      <c r="O119" s="99"/>
    </row>
    <row r="120" spans="1:15" s="102" customFormat="1" x14ac:dyDescent="0.25">
      <c r="A120" s="275" t="s">
        <v>123</v>
      </c>
      <c r="B120" s="275"/>
      <c r="C120" s="275"/>
      <c r="D120" s="275"/>
      <c r="E120" s="275"/>
      <c r="F120" s="275"/>
      <c r="G120" s="103">
        <f>SUM(G121:G122)</f>
        <v>289889.06</v>
      </c>
      <c r="H120" s="103">
        <f t="shared" ref="H120" si="20">SUM(H121:H122)</f>
        <v>284937.46999999997</v>
      </c>
      <c r="I120" s="117">
        <f>I121</f>
        <v>55631.23</v>
      </c>
      <c r="J120" s="121">
        <f t="shared" si="15"/>
        <v>19.524013461620196</v>
      </c>
      <c r="K120" s="117">
        <f>K121</f>
        <v>25364.65</v>
      </c>
      <c r="L120" s="121">
        <f t="shared" si="18"/>
        <v>8.9018302857816511</v>
      </c>
      <c r="M120" s="121">
        <f>M121</f>
        <v>9659.57</v>
      </c>
      <c r="N120" s="121">
        <f>M120/H120*100</f>
        <v>3.3900665995244501</v>
      </c>
      <c r="O120" s="113"/>
    </row>
    <row r="121" spans="1:15" x14ac:dyDescent="0.25">
      <c r="A121" s="276" t="s">
        <v>38</v>
      </c>
      <c r="B121" s="276"/>
      <c r="C121" s="276"/>
      <c r="D121" s="276"/>
      <c r="E121" s="276"/>
      <c r="F121" s="276"/>
      <c r="G121" s="19">
        <f>371895-G122-G40</f>
        <v>244889.06</v>
      </c>
      <c r="H121" s="20">
        <f>366943.41-H122-H40</f>
        <v>239937.46999999997</v>
      </c>
      <c r="I121" s="116">
        <f>60263.83-I40</f>
        <v>55631.23</v>
      </c>
      <c r="J121" s="121">
        <f t="shared" si="15"/>
        <v>23.185720012801671</v>
      </c>
      <c r="K121" s="116">
        <f>29997.25-K40</f>
        <v>25364.65</v>
      </c>
      <c r="L121" s="121">
        <f t="shared" si="18"/>
        <v>10.571358446015124</v>
      </c>
      <c r="M121" s="120">
        <f>11821.93-M40</f>
        <v>9659.57</v>
      </c>
      <c r="N121" s="121">
        <f>M121/H121*100</f>
        <v>4.0258697401452137</v>
      </c>
      <c r="O121" s="99">
        <f t="shared" ref="O121" si="21">O120-O122</f>
        <v>0</v>
      </c>
    </row>
    <row r="122" spans="1:15" x14ac:dyDescent="0.25">
      <c r="A122" s="276" t="s">
        <v>41</v>
      </c>
      <c r="B122" s="276"/>
      <c r="C122" s="276"/>
      <c r="D122" s="276"/>
      <c r="E122" s="276"/>
      <c r="F122" s="276"/>
      <c r="G122" s="23">
        <v>45000</v>
      </c>
      <c r="H122" s="19">
        <f>G122</f>
        <v>45000</v>
      </c>
      <c r="I122" s="116">
        <v>0</v>
      </c>
      <c r="J122" s="121">
        <f t="shared" si="15"/>
        <v>0</v>
      </c>
      <c r="K122" s="116">
        <v>0</v>
      </c>
      <c r="L122" s="120"/>
      <c r="M122" s="120">
        <v>0</v>
      </c>
      <c r="N122" s="120"/>
      <c r="O122" s="99"/>
    </row>
    <row r="123" spans="1:15" s="102" customFormat="1" x14ac:dyDescent="0.25">
      <c r="A123" s="275" t="s">
        <v>124</v>
      </c>
      <c r="B123" s="275"/>
      <c r="C123" s="275"/>
      <c r="D123" s="275"/>
      <c r="E123" s="275"/>
      <c r="F123" s="275"/>
      <c r="G123" s="103">
        <f>SUM(G124:G125)</f>
        <v>13000</v>
      </c>
      <c r="H123" s="103">
        <f t="shared" ref="H123" si="22">SUM(H124:H125)</f>
        <v>13000</v>
      </c>
      <c r="I123" s="117">
        <v>0</v>
      </c>
      <c r="J123" s="121">
        <f t="shared" si="15"/>
        <v>0</v>
      </c>
      <c r="K123" s="117">
        <v>0</v>
      </c>
      <c r="L123" s="121"/>
      <c r="M123" s="121">
        <v>0</v>
      </c>
      <c r="N123" s="121"/>
      <c r="O123" s="113"/>
    </row>
    <row r="124" spans="1:15" x14ac:dyDescent="0.25">
      <c r="A124" s="276" t="s">
        <v>38</v>
      </c>
      <c r="B124" s="276"/>
      <c r="C124" s="276"/>
      <c r="D124" s="276"/>
      <c r="E124" s="276"/>
      <c r="F124" s="276"/>
      <c r="G124" s="19">
        <v>13000</v>
      </c>
      <c r="H124" s="20">
        <v>13000</v>
      </c>
      <c r="I124" s="116">
        <v>0</v>
      </c>
      <c r="J124" s="121">
        <f t="shared" si="15"/>
        <v>0</v>
      </c>
      <c r="K124" s="116">
        <v>0</v>
      </c>
      <c r="L124" s="120"/>
      <c r="M124" s="120">
        <v>0</v>
      </c>
      <c r="N124" s="120"/>
      <c r="O124" s="99">
        <f t="shared" ref="O124" si="23">O123-O125</f>
        <v>0</v>
      </c>
    </row>
    <row r="125" spans="1:15" x14ac:dyDescent="0.25">
      <c r="A125" s="276" t="s">
        <v>41</v>
      </c>
      <c r="B125" s="276"/>
      <c r="C125" s="276"/>
      <c r="D125" s="276"/>
      <c r="E125" s="276"/>
      <c r="F125" s="276"/>
      <c r="G125" s="19">
        <v>0</v>
      </c>
      <c r="H125" s="20">
        <v>0</v>
      </c>
      <c r="I125" s="116">
        <v>0</v>
      </c>
      <c r="J125" s="121"/>
      <c r="K125" s="116">
        <v>0</v>
      </c>
      <c r="L125" s="120"/>
      <c r="M125" s="120">
        <v>0</v>
      </c>
      <c r="N125" s="120"/>
      <c r="O125" s="99"/>
    </row>
    <row r="126" spans="1:15" s="102" customFormat="1" x14ac:dyDescent="0.25">
      <c r="A126" s="275" t="s">
        <v>125</v>
      </c>
      <c r="B126" s="275"/>
      <c r="C126" s="275"/>
      <c r="D126" s="275"/>
      <c r="E126" s="275"/>
      <c r="F126" s="275"/>
      <c r="G126" s="103">
        <f>SUM(G127:G128)</f>
        <v>0</v>
      </c>
      <c r="H126" s="103">
        <f t="shared" ref="H126" si="24">SUM(H127:H128)</f>
        <v>0</v>
      </c>
      <c r="I126" s="117">
        <v>0</v>
      </c>
      <c r="J126" s="121"/>
      <c r="K126" s="117">
        <v>0</v>
      </c>
      <c r="L126" s="121"/>
      <c r="M126" s="121">
        <v>0</v>
      </c>
      <c r="N126" s="121"/>
      <c r="O126" s="113"/>
    </row>
    <row r="127" spans="1:15" x14ac:dyDescent="0.25">
      <c r="A127" s="276" t="s">
        <v>38</v>
      </c>
      <c r="B127" s="276"/>
      <c r="C127" s="276"/>
      <c r="D127" s="276"/>
      <c r="E127" s="276"/>
      <c r="F127" s="276"/>
      <c r="G127" s="19"/>
      <c r="H127" s="20"/>
      <c r="I127" s="116">
        <f t="shared" ref="I127:O127" si="25">I126-I128</f>
        <v>0</v>
      </c>
      <c r="J127" s="121"/>
      <c r="K127" s="116">
        <v>0</v>
      </c>
      <c r="L127" s="120"/>
      <c r="M127" s="120">
        <v>0</v>
      </c>
      <c r="N127" s="120"/>
      <c r="O127" s="99">
        <f t="shared" si="25"/>
        <v>0</v>
      </c>
    </row>
    <row r="128" spans="1:15" x14ac:dyDescent="0.25">
      <c r="A128" s="276" t="s">
        <v>41</v>
      </c>
      <c r="B128" s="276"/>
      <c r="C128" s="276"/>
      <c r="D128" s="276"/>
      <c r="E128" s="276"/>
      <c r="F128" s="276"/>
      <c r="G128" s="19">
        <v>0</v>
      </c>
      <c r="H128" s="20">
        <v>0</v>
      </c>
      <c r="I128" s="116">
        <v>0</v>
      </c>
      <c r="J128" s="121"/>
      <c r="K128" s="116">
        <v>0</v>
      </c>
      <c r="L128" s="120"/>
      <c r="M128" s="120">
        <v>0</v>
      </c>
      <c r="N128" s="120"/>
      <c r="O128" s="99"/>
    </row>
    <row r="129" spans="1:15" s="102" customFormat="1" x14ac:dyDescent="0.25">
      <c r="A129" s="275" t="s">
        <v>126</v>
      </c>
      <c r="B129" s="275"/>
      <c r="C129" s="275"/>
      <c r="D129" s="275"/>
      <c r="E129" s="275"/>
      <c r="F129" s="275"/>
      <c r="G129" s="103">
        <f>SUM(G130:G131)</f>
        <v>0</v>
      </c>
      <c r="H129" s="103">
        <f t="shared" ref="H129" si="26">SUM(H130:H131)</f>
        <v>0</v>
      </c>
      <c r="I129" s="117">
        <v>0</v>
      </c>
      <c r="J129" s="121"/>
      <c r="K129" s="117">
        <v>0</v>
      </c>
      <c r="L129" s="121"/>
      <c r="M129" s="121">
        <v>0</v>
      </c>
      <c r="N129" s="121"/>
      <c r="O129" s="113"/>
    </row>
    <row r="130" spans="1:15" x14ac:dyDescent="0.25">
      <c r="A130" s="276" t="s">
        <v>38</v>
      </c>
      <c r="B130" s="276"/>
      <c r="C130" s="276"/>
      <c r="D130" s="276"/>
      <c r="E130" s="276"/>
      <c r="F130" s="276"/>
      <c r="G130" s="19"/>
      <c r="H130" s="20"/>
      <c r="I130" s="116">
        <f t="shared" ref="I130:O130" si="27">I129-I131</f>
        <v>0</v>
      </c>
      <c r="J130" s="121"/>
      <c r="K130" s="116">
        <v>0</v>
      </c>
      <c r="L130" s="120"/>
      <c r="M130" s="120">
        <v>0</v>
      </c>
      <c r="N130" s="120"/>
      <c r="O130" s="99">
        <f t="shared" si="27"/>
        <v>0</v>
      </c>
    </row>
    <row r="131" spans="1:15" ht="14.4" thickBot="1" x14ac:dyDescent="0.3">
      <c r="A131" s="284" t="s">
        <v>41</v>
      </c>
      <c r="B131" s="284"/>
      <c r="C131" s="284"/>
      <c r="D131" s="284"/>
      <c r="E131" s="284"/>
      <c r="F131" s="285"/>
      <c r="G131" s="24"/>
      <c r="H131" s="25"/>
      <c r="I131" s="118">
        <v>0</v>
      </c>
      <c r="J131" s="121"/>
      <c r="K131" s="118">
        <v>0</v>
      </c>
      <c r="L131" s="122"/>
      <c r="M131" s="122">
        <v>0</v>
      </c>
      <c r="N131" s="122"/>
      <c r="O131" s="100"/>
    </row>
    <row r="132" spans="1:15" ht="27.75" customHeight="1" thickBot="1" x14ac:dyDescent="0.3">
      <c r="A132" s="286" t="s">
        <v>127</v>
      </c>
      <c r="B132" s="286"/>
      <c r="C132" s="286"/>
      <c r="D132" s="286"/>
      <c r="E132" s="286"/>
      <c r="F132" s="287"/>
      <c r="G132" s="27">
        <f>G111+G114+G117+G120+G123+G126+G129</f>
        <v>2572603.9999999995</v>
      </c>
      <c r="H132" s="27">
        <f>H111+H114+H117+H120+H123+H126+H129</f>
        <v>2438348.92</v>
      </c>
      <c r="I132" s="27">
        <f>I111+I114+I117+I120+I123+I126+I129</f>
        <v>985169.35</v>
      </c>
      <c r="J132" s="27">
        <f>I132/H132*100</f>
        <v>40.403132706700568</v>
      </c>
      <c r="K132" s="27">
        <f>K111+K114+K117+K120+K123+K126+K129</f>
        <v>303829.38999999996</v>
      </c>
      <c r="L132" s="27">
        <f>K132/H132*100</f>
        <v>12.460455823525042</v>
      </c>
      <c r="M132" s="27">
        <f>M111+M114+M117+M120+M123+M126+M129</f>
        <v>100828.20000000001</v>
      </c>
      <c r="N132" s="27">
        <f>M132/H132*100</f>
        <v>4.1351013865562773</v>
      </c>
      <c r="O132" s="27">
        <f t="shared" ref="O132" si="28">O111+O114+O117+O120+O123+O126+O129</f>
        <v>0</v>
      </c>
    </row>
    <row r="133" spans="1:15" ht="14.4" thickBot="1" x14ac:dyDescent="0.3">
      <c r="A133" s="187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</row>
    <row r="134" spans="1:15" ht="33" customHeight="1" thickBot="1" x14ac:dyDescent="0.3">
      <c r="A134" s="169" t="s">
        <v>128</v>
      </c>
      <c r="B134" s="169"/>
      <c r="C134" s="169"/>
      <c r="D134" s="169"/>
      <c r="E134" s="169"/>
      <c r="F134" s="170"/>
      <c r="G134" s="193" t="s">
        <v>25</v>
      </c>
      <c r="H134" s="193" t="s">
        <v>26</v>
      </c>
      <c r="I134" s="193" t="s">
        <v>27</v>
      </c>
      <c r="J134" s="193"/>
      <c r="K134" s="193" t="s">
        <v>28</v>
      </c>
      <c r="L134" s="205"/>
      <c r="M134" s="193" t="s">
        <v>29</v>
      </c>
      <c r="N134" s="205"/>
      <c r="O134" s="193" t="s">
        <v>129</v>
      </c>
    </row>
    <row r="135" spans="1:15" ht="29.25" customHeight="1" thickBot="1" x14ac:dyDescent="0.3">
      <c r="A135" s="173"/>
      <c r="B135" s="173"/>
      <c r="C135" s="173"/>
      <c r="D135" s="173"/>
      <c r="E135" s="173"/>
      <c r="F135" s="174"/>
      <c r="G135" s="193"/>
      <c r="H135" s="193"/>
      <c r="I135" s="18" t="s">
        <v>31</v>
      </c>
      <c r="J135" s="18" t="s">
        <v>32</v>
      </c>
      <c r="K135" s="18" t="s">
        <v>33</v>
      </c>
      <c r="L135" s="18" t="s">
        <v>34</v>
      </c>
      <c r="M135" s="18" t="s">
        <v>35</v>
      </c>
      <c r="N135" s="18" t="s">
        <v>36</v>
      </c>
      <c r="O135" s="193"/>
    </row>
    <row r="136" spans="1:15" ht="14.4" x14ac:dyDescent="0.3">
      <c r="A136" s="282" t="s">
        <v>130</v>
      </c>
      <c r="B136" s="282"/>
      <c r="C136" s="282"/>
      <c r="D136" s="282"/>
      <c r="E136" s="282"/>
      <c r="F136" s="283"/>
      <c r="G136" s="114">
        <v>8020233</v>
      </c>
      <c r="H136" s="114">
        <v>7983761.1600000001</v>
      </c>
      <c r="I136" s="116">
        <f>I111+I31</f>
        <v>1697302.99</v>
      </c>
      <c r="J136" s="129">
        <f>I136/H136</f>
        <v>0.21259440957524836</v>
      </c>
      <c r="K136" s="116">
        <f t="shared" ref="K136:O136" si="29">K111+K30</f>
        <v>919922.69</v>
      </c>
      <c r="L136" s="130">
        <f>K136/H136</f>
        <v>0.11522422471866629</v>
      </c>
      <c r="M136" s="116">
        <f t="shared" si="29"/>
        <v>426218.51</v>
      </c>
      <c r="N136" s="130">
        <f>M136/H136</f>
        <v>5.3385678937319311E-2</v>
      </c>
      <c r="O136" s="99">
        <f t="shared" si="29"/>
        <v>0</v>
      </c>
    </row>
    <row r="137" spans="1:15" ht="14.4" x14ac:dyDescent="0.3">
      <c r="A137" s="281" t="s">
        <v>131</v>
      </c>
      <c r="B137" s="281"/>
      <c r="C137" s="281"/>
      <c r="D137" s="281"/>
      <c r="E137" s="281"/>
      <c r="F137" s="281"/>
      <c r="G137" s="128">
        <v>674115.58</v>
      </c>
      <c r="H137" s="114">
        <v>649325.36</v>
      </c>
      <c r="I137" s="115">
        <f>I114+I33</f>
        <v>563217.47</v>
      </c>
      <c r="J137" s="129">
        <f t="shared" ref="J137:J143" si="30">I137/H137</f>
        <v>0.86738868477276165</v>
      </c>
      <c r="K137" s="98">
        <f t="shared" ref="K137:O137" si="31">K114+K33</f>
        <v>64716.59</v>
      </c>
      <c r="L137" s="130">
        <f t="shared" ref="L137:L143" si="32">K137/H137</f>
        <v>9.9667430207869903E-2</v>
      </c>
      <c r="M137" s="98">
        <f t="shared" si="31"/>
        <v>2724.96</v>
      </c>
      <c r="N137" s="130">
        <f t="shared" ref="N137:N143" si="33">M137/H137</f>
        <v>4.1966018391765879E-3</v>
      </c>
      <c r="O137" s="99">
        <f t="shared" si="31"/>
        <v>0</v>
      </c>
    </row>
    <row r="138" spans="1:15" x14ac:dyDescent="0.25">
      <c r="A138" s="281" t="s">
        <v>132</v>
      </c>
      <c r="B138" s="281"/>
      <c r="C138" s="281"/>
      <c r="D138" s="281"/>
      <c r="E138" s="281"/>
      <c r="F138" s="281"/>
      <c r="G138" s="19">
        <v>335000</v>
      </c>
      <c r="H138" s="19">
        <v>324237.84999999998</v>
      </c>
      <c r="I138" s="98">
        <f>I117+I36</f>
        <v>92078.55</v>
      </c>
      <c r="J138" s="129">
        <f t="shared" si="30"/>
        <v>0.28398458107219748</v>
      </c>
      <c r="K138" s="98">
        <f t="shared" ref="K138:O138" si="34">K117+K36</f>
        <v>47728.56</v>
      </c>
      <c r="L138" s="130">
        <f t="shared" si="32"/>
        <v>0.14720230842882778</v>
      </c>
      <c r="M138" s="98">
        <f t="shared" si="34"/>
        <v>0</v>
      </c>
      <c r="N138" s="130">
        <f t="shared" si="33"/>
        <v>0</v>
      </c>
      <c r="O138" s="99">
        <f t="shared" si="34"/>
        <v>0</v>
      </c>
    </row>
    <row r="139" spans="1:15" x14ac:dyDescent="0.25">
      <c r="A139" s="281" t="s">
        <v>133</v>
      </c>
      <c r="B139" s="281"/>
      <c r="C139" s="281"/>
      <c r="D139" s="281"/>
      <c r="E139" s="281"/>
      <c r="F139" s="281"/>
      <c r="G139" s="19">
        <v>371895</v>
      </c>
      <c r="H139" s="19">
        <v>366943.41</v>
      </c>
      <c r="I139" s="98">
        <f>I120+I39</f>
        <v>60263.83</v>
      </c>
      <c r="J139" s="129">
        <f t="shared" si="30"/>
        <v>0.16423194519285686</v>
      </c>
      <c r="K139" s="98">
        <f t="shared" ref="K139:O139" si="35">K120+K39</f>
        <v>29997.25</v>
      </c>
      <c r="L139" s="130">
        <f t="shared" si="32"/>
        <v>8.1748981402881726E-2</v>
      </c>
      <c r="M139" s="98">
        <f>M120+M39</f>
        <v>11821.93</v>
      </c>
      <c r="N139" s="130">
        <f t="shared" si="33"/>
        <v>3.2217311110724137E-2</v>
      </c>
      <c r="O139" s="99">
        <f t="shared" si="35"/>
        <v>0</v>
      </c>
    </row>
    <row r="140" spans="1:15" x14ac:dyDescent="0.25">
      <c r="A140" s="281" t="s">
        <v>134</v>
      </c>
      <c r="B140" s="281"/>
      <c r="C140" s="281"/>
      <c r="D140" s="281"/>
      <c r="E140" s="281"/>
      <c r="F140" s="281"/>
      <c r="G140" s="98">
        <v>13000</v>
      </c>
      <c r="H140" s="98">
        <v>13000</v>
      </c>
      <c r="I140" s="98">
        <f t="shared" ref="I140:O140" si="36">I123+I42</f>
        <v>0</v>
      </c>
      <c r="J140" s="129"/>
      <c r="K140" s="98">
        <f t="shared" si="36"/>
        <v>0</v>
      </c>
      <c r="L140" s="130"/>
      <c r="M140" s="98">
        <f t="shared" si="36"/>
        <v>0</v>
      </c>
      <c r="N140" s="130"/>
      <c r="O140" s="99">
        <f t="shared" si="36"/>
        <v>0</v>
      </c>
    </row>
    <row r="141" spans="1:15" x14ac:dyDescent="0.25">
      <c r="A141" s="281" t="s">
        <v>135</v>
      </c>
      <c r="B141" s="281"/>
      <c r="C141" s="281"/>
      <c r="D141" s="281"/>
      <c r="E141" s="281"/>
      <c r="F141" s="281"/>
      <c r="G141" s="19">
        <v>0</v>
      </c>
      <c r="H141" s="19">
        <v>0</v>
      </c>
      <c r="I141" s="98">
        <f t="shared" ref="I141:O141" si="37">I126+I45</f>
        <v>0</v>
      </c>
      <c r="J141" s="129"/>
      <c r="K141" s="98">
        <f t="shared" si="37"/>
        <v>0</v>
      </c>
      <c r="L141" s="130"/>
      <c r="M141" s="98">
        <f t="shared" si="37"/>
        <v>0</v>
      </c>
      <c r="N141" s="130"/>
      <c r="O141" s="99">
        <f t="shared" si="37"/>
        <v>0</v>
      </c>
    </row>
    <row r="142" spans="1:15" ht="14.4" thickBot="1" x14ac:dyDescent="0.3">
      <c r="A142" s="281" t="s">
        <v>136</v>
      </c>
      <c r="B142" s="281"/>
      <c r="C142" s="281"/>
      <c r="D142" s="281"/>
      <c r="E142" s="281"/>
      <c r="F142" s="281"/>
      <c r="G142" s="98"/>
      <c r="H142" s="98"/>
      <c r="I142" s="98">
        <f t="shared" ref="I142:O142" si="38">I129+I48</f>
        <v>0</v>
      </c>
      <c r="J142" s="129"/>
      <c r="K142" s="98">
        <f t="shared" si="38"/>
        <v>0</v>
      </c>
      <c r="L142" s="130"/>
      <c r="M142" s="98">
        <f t="shared" si="38"/>
        <v>0</v>
      </c>
      <c r="N142" s="130"/>
      <c r="O142" s="99">
        <f t="shared" si="38"/>
        <v>0</v>
      </c>
    </row>
    <row r="143" spans="1:15" ht="14.4" thickBot="1" x14ac:dyDescent="0.3">
      <c r="A143" s="200" t="s">
        <v>137</v>
      </c>
      <c r="B143" s="200"/>
      <c r="C143" s="200"/>
      <c r="D143" s="200"/>
      <c r="E143" s="200"/>
      <c r="F143" s="201"/>
      <c r="G143" s="27">
        <f>SUM(G136:G142)</f>
        <v>9414243.5800000001</v>
      </c>
      <c r="H143" s="28">
        <f t="shared" ref="H143:O143" si="39">SUM(H136:H142)</f>
        <v>9337267.7799999993</v>
      </c>
      <c r="I143" s="29">
        <f t="shared" si="39"/>
        <v>2412862.84</v>
      </c>
      <c r="J143" s="110">
        <f t="shared" si="30"/>
        <v>0.25841208551052181</v>
      </c>
      <c r="K143" s="29">
        <f t="shared" si="39"/>
        <v>1062365.0899999999</v>
      </c>
      <c r="L143" s="110">
        <f t="shared" si="32"/>
        <v>0.11377686867624567</v>
      </c>
      <c r="M143" s="29">
        <f t="shared" si="39"/>
        <v>440765.4</v>
      </c>
      <c r="N143" s="110">
        <f t="shared" si="33"/>
        <v>4.7204965133815627E-2</v>
      </c>
      <c r="O143" s="28">
        <f t="shared" si="39"/>
        <v>0</v>
      </c>
    </row>
    <row r="144" spans="1:15" ht="15.75" customHeight="1" x14ac:dyDescent="0.25">
      <c r="A144" s="266" t="s">
        <v>138</v>
      </c>
      <c r="B144" s="266"/>
      <c r="C144" s="266"/>
      <c r="D144" s="266"/>
      <c r="E144" s="266"/>
      <c r="F144" s="266"/>
      <c r="G144" s="266"/>
      <c r="H144" s="266"/>
      <c r="I144" s="266"/>
      <c r="J144" s="266"/>
      <c r="K144" s="266"/>
      <c r="L144" s="5"/>
      <c r="M144" s="5"/>
      <c r="N144" s="5"/>
      <c r="O144" s="5"/>
    </row>
    <row r="145" spans="1:15" ht="15.75" customHeight="1" x14ac:dyDescent="0.25">
      <c r="A145" s="5" t="s">
        <v>139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95" customFormat="1" ht="12.75" customHeight="1" x14ac:dyDescent="0.25">
      <c r="A146" s="183" t="s">
        <v>140</v>
      </c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5"/>
      <c r="M146" s="5"/>
      <c r="N146" s="5"/>
      <c r="O146" s="5"/>
    </row>
    <row r="147" spans="1:15" ht="18" customHeight="1" x14ac:dyDescent="0.25">
      <c r="A147" s="280" t="s">
        <v>141</v>
      </c>
      <c r="B147" s="280"/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</row>
    <row r="150" spans="1:15" ht="32.25" customHeight="1" x14ac:dyDescent="0.25"/>
  </sheetData>
  <mergeCells count="290">
    <mergeCell ref="I23:J23"/>
    <mergeCell ref="I24:J24"/>
    <mergeCell ref="G16:H16"/>
    <mergeCell ref="G23:H23"/>
    <mergeCell ref="G24:H24"/>
    <mergeCell ref="G25:H25"/>
    <mergeCell ref="A147:O147"/>
    <mergeCell ref="A140:F140"/>
    <mergeCell ref="A141:F141"/>
    <mergeCell ref="A142:F142"/>
    <mergeCell ref="A143:F143"/>
    <mergeCell ref="A144:K144"/>
    <mergeCell ref="A146:K146"/>
    <mergeCell ref="M134:N134"/>
    <mergeCell ref="O134:O135"/>
    <mergeCell ref="A136:F136"/>
    <mergeCell ref="A137:F137"/>
    <mergeCell ref="A138:F138"/>
    <mergeCell ref="A139:F139"/>
    <mergeCell ref="A129:F129"/>
    <mergeCell ref="A130:F130"/>
    <mergeCell ref="A131:F131"/>
    <mergeCell ref="A132:F132"/>
    <mergeCell ref="A133:K133"/>
    <mergeCell ref="A134:F135"/>
    <mergeCell ref="G134:G135"/>
    <mergeCell ref="H134:H135"/>
    <mergeCell ref="I134:J134"/>
    <mergeCell ref="K134:L134"/>
    <mergeCell ref="A123:F123"/>
    <mergeCell ref="A124:F124"/>
    <mergeCell ref="A125:F125"/>
    <mergeCell ref="A126:F126"/>
    <mergeCell ref="A127:F127"/>
    <mergeCell ref="A128:F128"/>
    <mergeCell ref="A117:F117"/>
    <mergeCell ref="A118:F118"/>
    <mergeCell ref="A119:F119"/>
    <mergeCell ref="A120:F120"/>
    <mergeCell ref="A121:F121"/>
    <mergeCell ref="A122:F122"/>
    <mergeCell ref="A111:F111"/>
    <mergeCell ref="A112:F112"/>
    <mergeCell ref="A113:F113"/>
    <mergeCell ref="A114:F114"/>
    <mergeCell ref="A115:F115"/>
    <mergeCell ref="A116:F116"/>
    <mergeCell ref="A105:F105"/>
    <mergeCell ref="A106:F106"/>
    <mergeCell ref="A108:O108"/>
    <mergeCell ref="A109:F110"/>
    <mergeCell ref="G109:G110"/>
    <mergeCell ref="H109:H110"/>
    <mergeCell ref="I109:J109"/>
    <mergeCell ref="K109:L109"/>
    <mergeCell ref="M109:N109"/>
    <mergeCell ref="O109:O110"/>
    <mergeCell ref="K106:M106"/>
    <mergeCell ref="N106:O106"/>
    <mergeCell ref="G105:H105"/>
    <mergeCell ref="I105:J105"/>
    <mergeCell ref="G106:H106"/>
    <mergeCell ref="I106:J106"/>
    <mergeCell ref="A102:F102"/>
    <mergeCell ref="G102:H102"/>
    <mergeCell ref="I102:J102"/>
    <mergeCell ref="A104:F104"/>
    <mergeCell ref="G104:H104"/>
    <mergeCell ref="I104:J104"/>
    <mergeCell ref="A100:F100"/>
    <mergeCell ref="G100:H100"/>
    <mergeCell ref="I100:J100"/>
    <mergeCell ref="A101:F101"/>
    <mergeCell ref="G101:H101"/>
    <mergeCell ref="I101:J101"/>
    <mergeCell ref="G103:H103"/>
    <mergeCell ref="A96:F99"/>
    <mergeCell ref="G96:H99"/>
    <mergeCell ref="I96:J99"/>
    <mergeCell ref="K96:O97"/>
    <mergeCell ref="K98:M99"/>
    <mergeCell ref="N98:O99"/>
    <mergeCell ref="A92:H92"/>
    <mergeCell ref="P92:Q92"/>
    <mergeCell ref="A93:H93"/>
    <mergeCell ref="P93:Q93"/>
    <mergeCell ref="R93:S93"/>
    <mergeCell ref="A94:H94"/>
    <mergeCell ref="I94:J94"/>
    <mergeCell ref="P94:Q94"/>
    <mergeCell ref="R94:S94"/>
    <mergeCell ref="R88:S90"/>
    <mergeCell ref="I89:J90"/>
    <mergeCell ref="K89:M89"/>
    <mergeCell ref="N89:O90"/>
    <mergeCell ref="A91:H91"/>
    <mergeCell ref="I91:J91"/>
    <mergeCell ref="P91:Q91"/>
    <mergeCell ref="R91:S91"/>
    <mergeCell ref="A84:M84"/>
    <mergeCell ref="A85:M85"/>
    <mergeCell ref="A86:M86"/>
    <mergeCell ref="A88:H90"/>
    <mergeCell ref="I88:O88"/>
    <mergeCell ref="P88:Q90"/>
    <mergeCell ref="H76:H77"/>
    <mergeCell ref="I76:I77"/>
    <mergeCell ref="J76:K77"/>
    <mergeCell ref="L76:M77"/>
    <mergeCell ref="N76:O77"/>
    <mergeCell ref="L78:M78"/>
    <mergeCell ref="A76:A77"/>
    <mergeCell ref="B76:C77"/>
    <mergeCell ref="D76:D77"/>
    <mergeCell ref="E76:E77"/>
    <mergeCell ref="F76:F77"/>
    <mergeCell ref="G76:G77"/>
    <mergeCell ref="N84:O84"/>
    <mergeCell ref="N85:O85"/>
    <mergeCell ref="N86:O86"/>
    <mergeCell ref="A69:H69"/>
    <mergeCell ref="I69:J69"/>
    <mergeCell ref="A70:H70"/>
    <mergeCell ref="A71:H71"/>
    <mergeCell ref="A72:H72"/>
    <mergeCell ref="A74:O75"/>
    <mergeCell ref="A64:I64"/>
    <mergeCell ref="N64:O64"/>
    <mergeCell ref="A66:H68"/>
    <mergeCell ref="I66:O66"/>
    <mergeCell ref="I67:J68"/>
    <mergeCell ref="K67:M67"/>
    <mergeCell ref="N67:O68"/>
    <mergeCell ref="N69:O69"/>
    <mergeCell ref="I70:J70"/>
    <mergeCell ref="I71:J71"/>
    <mergeCell ref="N70:O70"/>
    <mergeCell ref="N71:O71"/>
    <mergeCell ref="I72:J72"/>
    <mergeCell ref="N72:O72"/>
    <mergeCell ref="A61:G61"/>
    <mergeCell ref="J61:O61"/>
    <mergeCell ref="A62:G62"/>
    <mergeCell ref="A63:G63"/>
    <mergeCell ref="L63:M63"/>
    <mergeCell ref="N63:O63"/>
    <mergeCell ref="A55:H55"/>
    <mergeCell ref="A56:H56"/>
    <mergeCell ref="A57:H57"/>
    <mergeCell ref="A58:H58"/>
    <mergeCell ref="A59:H59"/>
    <mergeCell ref="A60:G60"/>
    <mergeCell ref="J55:K55"/>
    <mergeCell ref="J56:K56"/>
    <mergeCell ref="J57:K57"/>
    <mergeCell ref="J58:K58"/>
    <mergeCell ref="L55:M55"/>
    <mergeCell ref="L56:M56"/>
    <mergeCell ref="L57:M57"/>
    <mergeCell ref="L58:M58"/>
    <mergeCell ref="N55:O55"/>
    <mergeCell ref="N56:O56"/>
    <mergeCell ref="N57:O57"/>
    <mergeCell ref="N58:O58"/>
    <mergeCell ref="J53:K53"/>
    <mergeCell ref="L53:M53"/>
    <mergeCell ref="N53:O53"/>
    <mergeCell ref="J54:K54"/>
    <mergeCell ref="L54:M54"/>
    <mergeCell ref="N54:O54"/>
    <mergeCell ref="A47:F47"/>
    <mergeCell ref="A48:F48"/>
    <mergeCell ref="A49:F49"/>
    <mergeCell ref="A50:F50"/>
    <mergeCell ref="A51:F51"/>
    <mergeCell ref="A53:I54"/>
    <mergeCell ref="A41:F41"/>
    <mergeCell ref="A42:F42"/>
    <mergeCell ref="A43:F43"/>
    <mergeCell ref="A44:F44"/>
    <mergeCell ref="A45:F45"/>
    <mergeCell ref="A46:F46"/>
    <mergeCell ref="A35:F35"/>
    <mergeCell ref="A36:F36"/>
    <mergeCell ref="A37:F37"/>
    <mergeCell ref="A38:F38"/>
    <mergeCell ref="A39:F39"/>
    <mergeCell ref="A40:F40"/>
    <mergeCell ref="O28:O29"/>
    <mergeCell ref="A30:F30"/>
    <mergeCell ref="A31:F31"/>
    <mergeCell ref="A32:F32"/>
    <mergeCell ref="A33:F33"/>
    <mergeCell ref="A34:F34"/>
    <mergeCell ref="A26:F26"/>
    <mergeCell ref="G26:H26"/>
    <mergeCell ref="I26:J26"/>
    <mergeCell ref="K26:M26"/>
    <mergeCell ref="A28:F29"/>
    <mergeCell ref="G28:G29"/>
    <mergeCell ref="H28:H29"/>
    <mergeCell ref="I28:J28"/>
    <mergeCell ref="K28:L28"/>
    <mergeCell ref="M28:N28"/>
    <mergeCell ref="A21:F21"/>
    <mergeCell ref="G21:H21"/>
    <mergeCell ref="I21:J21"/>
    <mergeCell ref="A22:F22"/>
    <mergeCell ref="G22:H22"/>
    <mergeCell ref="I22:J22"/>
    <mergeCell ref="A19:F19"/>
    <mergeCell ref="G19:H19"/>
    <mergeCell ref="I19:J19"/>
    <mergeCell ref="A20:F20"/>
    <mergeCell ref="G20:H20"/>
    <mergeCell ref="I20:J20"/>
    <mergeCell ref="A16:F16"/>
    <mergeCell ref="A17:F17"/>
    <mergeCell ref="G17:H17"/>
    <mergeCell ref="I17:J17"/>
    <mergeCell ref="A18:F18"/>
    <mergeCell ref="G18:H18"/>
    <mergeCell ref="I18:J18"/>
    <mergeCell ref="A14:F14"/>
    <mergeCell ref="G14:H14"/>
    <mergeCell ref="I14:J14"/>
    <mergeCell ref="A15:F15"/>
    <mergeCell ref="G15:H15"/>
    <mergeCell ref="I15:J15"/>
    <mergeCell ref="I16:J16"/>
    <mergeCell ref="A9:I9"/>
    <mergeCell ref="A10:F13"/>
    <mergeCell ref="G10:H13"/>
    <mergeCell ref="I10:J13"/>
    <mergeCell ref="K10:O11"/>
    <mergeCell ref="K12:M13"/>
    <mergeCell ref="N12:O13"/>
    <mergeCell ref="A3:J3"/>
    <mergeCell ref="A4:K4"/>
    <mergeCell ref="A5:J5"/>
    <mergeCell ref="A6:J6"/>
    <mergeCell ref="A7:J7"/>
    <mergeCell ref="A8:J8"/>
    <mergeCell ref="K14:M14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J59:K59"/>
    <mergeCell ref="L59:M59"/>
    <mergeCell ref="N59:O59"/>
    <mergeCell ref="J62:K62"/>
    <mergeCell ref="L62:M62"/>
    <mergeCell ref="N62:O62"/>
    <mergeCell ref="J63:K63"/>
    <mergeCell ref="J64:K64"/>
    <mergeCell ref="L64:M64"/>
    <mergeCell ref="J60:O60"/>
    <mergeCell ref="K100:M100"/>
    <mergeCell ref="K101:M101"/>
    <mergeCell ref="K102:M102"/>
    <mergeCell ref="K103:M103"/>
    <mergeCell ref="K104:M104"/>
    <mergeCell ref="K105:M105"/>
    <mergeCell ref="N100:O100"/>
    <mergeCell ref="N101:O101"/>
    <mergeCell ref="N102:O102"/>
    <mergeCell ref="N103:O103"/>
    <mergeCell ref="N104:O104"/>
    <mergeCell ref="N105:O10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Bahia</dc:creator>
  <cp:lastModifiedBy>Rhoney Rodrigues</cp:lastModifiedBy>
  <dcterms:created xsi:type="dcterms:W3CDTF">2024-04-02T20:36:09Z</dcterms:created>
  <dcterms:modified xsi:type="dcterms:W3CDTF">2024-04-25T19:54:12Z</dcterms:modified>
</cp:coreProperties>
</file>